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a.lorena\Desktop\"/>
    </mc:Choice>
  </mc:AlternateContent>
  <xr:revisionPtr revIDLastSave="0" documentId="8_{89DE530A-E2C6-4B32-B68D-626ABE5D4E62}" xr6:coauthVersionLast="47" xr6:coauthVersionMax="47" xr10:uidLastSave="{00000000-0000-0000-0000-000000000000}"/>
  <bookViews>
    <workbookView xWindow="-120" yWindow="-120" windowWidth="29040" windowHeight="15840" xr2:uid="{10481402-A50D-4CCE-8004-4B4D65FA0012}"/>
  </bookViews>
  <sheets>
    <sheet name="O.1 D.1" sheetId="1" r:id="rId1"/>
  </sheets>
  <definedNames>
    <definedName name="_xlnm.Print_Titles" localSheetId="0">'O.1 D.1'!$6:$11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7" i="1" l="1"/>
  <c r="E427" i="1"/>
  <c r="D427" i="1"/>
  <c r="I426" i="1"/>
  <c r="E426" i="1"/>
  <c r="D426" i="1"/>
  <c r="D425" i="1"/>
  <c r="D424" i="1"/>
  <c r="H423" i="1"/>
  <c r="G423" i="1"/>
  <c r="D422" i="1"/>
  <c r="B422" i="1"/>
  <c r="D421" i="1"/>
  <c r="B421" i="1"/>
  <c r="D420" i="1"/>
  <c r="B420" i="1"/>
  <c r="D419" i="1"/>
  <c r="B419" i="1"/>
  <c r="D418" i="1"/>
  <c r="B418" i="1"/>
  <c r="D417" i="1"/>
  <c r="B417" i="1"/>
  <c r="F416" i="1"/>
  <c r="I416" i="1" s="1"/>
  <c r="D416" i="1"/>
  <c r="B416" i="1"/>
  <c r="D415" i="1"/>
  <c r="B415" i="1"/>
  <c r="F414" i="1"/>
  <c r="I414" i="1" s="1"/>
  <c r="D414" i="1"/>
  <c r="B414" i="1"/>
  <c r="G412" i="1"/>
  <c r="G411" i="1" s="1"/>
  <c r="F412" i="1"/>
  <c r="F411" i="1" s="1"/>
  <c r="H410" i="1"/>
  <c r="G410" i="1"/>
  <c r="F410" i="1"/>
  <c r="E410" i="1"/>
  <c r="H409" i="1"/>
  <c r="H412" i="1" s="1"/>
  <c r="G409" i="1"/>
  <c r="F409" i="1"/>
  <c r="E409" i="1"/>
  <c r="I408" i="1"/>
  <c r="E408" i="1"/>
  <c r="D408" i="1"/>
  <c r="I407" i="1"/>
  <c r="E407" i="1"/>
  <c r="G406" i="1"/>
  <c r="G405" i="1"/>
  <c r="G404" i="1"/>
  <c r="P402" i="1"/>
  <c r="O402" i="1"/>
  <c r="N402" i="1"/>
  <c r="S402" i="1"/>
  <c r="R402" i="1"/>
  <c r="Q402" i="1"/>
  <c r="M402" i="1"/>
  <c r="L402" i="1"/>
  <c r="K402" i="1"/>
  <c r="I402" i="1"/>
  <c r="H402" i="1"/>
  <c r="G402" i="1"/>
  <c r="F402" i="1"/>
  <c r="E402" i="1"/>
  <c r="G398" i="1"/>
  <c r="F398" i="1"/>
  <c r="D398" i="1"/>
  <c r="G393" i="1"/>
  <c r="F393" i="1"/>
  <c r="D393" i="1"/>
  <c r="G388" i="1"/>
  <c r="F388" i="1"/>
  <c r="D388" i="1"/>
  <c r="G383" i="1"/>
  <c r="F383" i="1"/>
  <c r="D383" i="1"/>
  <c r="G378" i="1"/>
  <c r="F378" i="1"/>
  <c r="D378" i="1"/>
  <c r="G373" i="1"/>
  <c r="F373" i="1"/>
  <c r="D373" i="1"/>
  <c r="G368" i="1"/>
  <c r="F368" i="1"/>
  <c r="D368" i="1"/>
  <c r="G363" i="1"/>
  <c r="F363" i="1"/>
  <c r="D363" i="1"/>
  <c r="G358" i="1"/>
  <c r="F358" i="1"/>
  <c r="D358" i="1"/>
  <c r="G353" i="1"/>
  <c r="F353" i="1"/>
  <c r="D353" i="1"/>
  <c r="G348" i="1"/>
  <c r="F348" i="1"/>
  <c r="D348" i="1"/>
  <c r="G343" i="1"/>
  <c r="F343" i="1"/>
  <c r="D343" i="1"/>
  <c r="G338" i="1"/>
  <c r="F338" i="1"/>
  <c r="D338" i="1"/>
  <c r="G333" i="1"/>
  <c r="F333" i="1"/>
  <c r="D333" i="1"/>
  <c r="G328" i="1"/>
  <c r="F328" i="1"/>
  <c r="D328" i="1"/>
  <c r="G323" i="1"/>
  <c r="F323" i="1"/>
  <c r="D323" i="1"/>
  <c r="G318" i="1"/>
  <c r="F318" i="1"/>
  <c r="D318" i="1"/>
  <c r="G313" i="1"/>
  <c r="F313" i="1"/>
  <c r="D313" i="1"/>
  <c r="G308" i="1"/>
  <c r="F308" i="1"/>
  <c r="D308" i="1"/>
  <c r="G303" i="1"/>
  <c r="F303" i="1"/>
  <c r="D303" i="1"/>
  <c r="G298" i="1"/>
  <c r="F298" i="1"/>
  <c r="D298" i="1"/>
  <c r="G293" i="1"/>
  <c r="F293" i="1"/>
  <c r="D293" i="1"/>
  <c r="G288" i="1"/>
  <c r="F288" i="1"/>
  <c r="D288" i="1"/>
  <c r="G283" i="1"/>
  <c r="F283" i="1"/>
  <c r="D283" i="1"/>
  <c r="G278" i="1"/>
  <c r="F278" i="1"/>
  <c r="D278" i="1"/>
  <c r="G273" i="1"/>
  <c r="F273" i="1"/>
  <c r="D273" i="1"/>
  <c r="G268" i="1"/>
  <c r="F268" i="1"/>
  <c r="D268" i="1"/>
  <c r="G263" i="1"/>
  <c r="F263" i="1"/>
  <c r="D263" i="1"/>
  <c r="G258" i="1"/>
  <c r="F258" i="1"/>
  <c r="D258" i="1"/>
  <c r="G253" i="1"/>
  <c r="F253" i="1"/>
  <c r="D253" i="1"/>
  <c r="G248" i="1"/>
  <c r="F248" i="1"/>
  <c r="D248" i="1"/>
  <c r="G243" i="1"/>
  <c r="F243" i="1"/>
  <c r="D243" i="1"/>
  <c r="G238" i="1"/>
  <c r="F238" i="1"/>
  <c r="D238" i="1"/>
  <c r="G233" i="1"/>
  <c r="F233" i="1"/>
  <c r="D233" i="1"/>
  <c r="G228" i="1"/>
  <c r="F228" i="1"/>
  <c r="D228" i="1"/>
  <c r="G223" i="1"/>
  <c r="F223" i="1"/>
  <c r="D223" i="1"/>
  <c r="G218" i="1"/>
  <c r="F218" i="1"/>
  <c r="D218" i="1"/>
  <c r="G213" i="1"/>
  <c r="F213" i="1"/>
  <c r="D213" i="1"/>
  <c r="G208" i="1"/>
  <c r="F208" i="1"/>
  <c r="D208" i="1"/>
  <c r="G203" i="1"/>
  <c r="F203" i="1"/>
  <c r="D203" i="1"/>
  <c r="G198" i="1"/>
  <c r="F198" i="1"/>
  <c r="D198" i="1"/>
  <c r="G193" i="1"/>
  <c r="F193" i="1"/>
  <c r="D193" i="1"/>
  <c r="G188" i="1"/>
  <c r="F188" i="1"/>
  <c r="D188" i="1"/>
  <c r="G183" i="1"/>
  <c r="F183" i="1"/>
  <c r="D183" i="1"/>
  <c r="G178" i="1"/>
  <c r="F178" i="1"/>
  <c r="D178" i="1"/>
  <c r="G173" i="1"/>
  <c r="F173" i="1"/>
  <c r="D173" i="1"/>
  <c r="G168" i="1"/>
  <c r="F168" i="1"/>
  <c r="D168" i="1"/>
  <c r="G163" i="1"/>
  <c r="F163" i="1"/>
  <c r="D163" i="1"/>
  <c r="G158" i="1"/>
  <c r="F158" i="1"/>
  <c r="D158" i="1"/>
  <c r="G153" i="1"/>
  <c r="F153" i="1"/>
  <c r="D153" i="1"/>
  <c r="G148" i="1"/>
  <c r="F148" i="1"/>
  <c r="D148" i="1"/>
  <c r="G143" i="1"/>
  <c r="F143" i="1"/>
  <c r="D143" i="1"/>
  <c r="G138" i="1"/>
  <c r="F138" i="1"/>
  <c r="D138" i="1"/>
  <c r="G133" i="1"/>
  <c r="F133" i="1"/>
  <c r="D133" i="1"/>
  <c r="G128" i="1"/>
  <c r="F128" i="1"/>
  <c r="D128" i="1"/>
  <c r="G123" i="1"/>
  <c r="F123" i="1"/>
  <c r="D123" i="1"/>
  <c r="G118" i="1"/>
  <c r="F118" i="1"/>
  <c r="D118" i="1"/>
  <c r="G113" i="1"/>
  <c r="F113" i="1"/>
  <c r="D113" i="1"/>
  <c r="G108" i="1"/>
  <c r="F108" i="1"/>
  <c r="D108" i="1"/>
  <c r="G103" i="1"/>
  <c r="F103" i="1"/>
  <c r="D103" i="1"/>
  <c r="G98" i="1"/>
  <c r="F98" i="1"/>
  <c r="D98" i="1"/>
  <c r="G93" i="1"/>
  <c r="F93" i="1"/>
  <c r="D93" i="1"/>
  <c r="G88" i="1"/>
  <c r="F88" i="1"/>
  <c r="D88" i="1"/>
  <c r="G83" i="1"/>
  <c r="F83" i="1"/>
  <c r="D83" i="1"/>
  <c r="G78" i="1"/>
  <c r="F78" i="1"/>
  <c r="D78" i="1"/>
  <c r="G73" i="1"/>
  <c r="F73" i="1"/>
  <c r="D73" i="1"/>
  <c r="G68" i="1"/>
  <c r="F68" i="1"/>
  <c r="D68" i="1"/>
  <c r="G63" i="1"/>
  <c r="F63" i="1"/>
  <c r="D63" i="1"/>
  <c r="G58" i="1"/>
  <c r="F58" i="1"/>
  <c r="D58" i="1"/>
  <c r="G53" i="1"/>
  <c r="F53" i="1"/>
  <c r="D53" i="1"/>
  <c r="G48" i="1"/>
  <c r="F48" i="1"/>
  <c r="D48" i="1"/>
  <c r="G43" i="1"/>
  <c r="F43" i="1"/>
  <c r="D43" i="1"/>
  <c r="G38" i="1"/>
  <c r="F38" i="1"/>
  <c r="D38" i="1"/>
  <c r="G33" i="1"/>
  <c r="F33" i="1"/>
  <c r="D33" i="1"/>
  <c r="G28" i="1"/>
  <c r="F28" i="1"/>
  <c r="D28" i="1"/>
  <c r="G23" i="1"/>
  <c r="F23" i="1"/>
  <c r="D23" i="1"/>
  <c r="G18" i="1"/>
  <c r="F18" i="1"/>
  <c r="D18" i="1"/>
  <c r="G13" i="1"/>
  <c r="F13" i="1"/>
  <c r="D13" i="1"/>
  <c r="F415" i="1" l="1"/>
  <c r="I415" i="1" s="1"/>
  <c r="F417" i="1"/>
  <c r="I417" i="1" s="1"/>
  <c r="F418" i="1"/>
  <c r="I418" i="1" s="1"/>
  <c r="F419" i="1"/>
  <c r="I419" i="1" s="1"/>
  <c r="F420" i="1"/>
  <c r="I420" i="1" s="1"/>
  <c r="F421" i="1"/>
  <c r="I421" i="1" s="1"/>
  <c r="E412" i="1"/>
  <c r="E411" i="1" s="1"/>
  <c r="E422" i="1"/>
  <c r="I422" i="1" s="1"/>
  <c r="H411" i="1"/>
  <c r="I412" i="1" l="1"/>
  <c r="F423" i="1"/>
  <c r="E423" i="1"/>
  <c r="I423" i="1" s="1"/>
  <c r="I424" i="1" s="1"/>
  <c r="I425" i="1" s="1"/>
  <c r="I428" i="1" l="1"/>
</calcChain>
</file>

<file path=xl/sharedStrings.xml><?xml version="1.0" encoding="utf-8"?>
<sst xmlns="http://schemas.openxmlformats.org/spreadsheetml/2006/main" count="358" uniqueCount="172">
  <si>
    <t>Formular F3</t>
  </si>
  <si>
    <r>
      <t xml:space="preserve">Obiectiv: 22 </t>
    </r>
    <r>
      <rPr>
        <sz val="10"/>
        <color theme="1"/>
        <rFont val="Calibri"/>
        <family val="2"/>
        <scheme val="minor"/>
      </rPr>
      <t>ONCE_Cimitirul Eroilor</t>
    </r>
  </si>
  <si>
    <t>LISTA_x000D_
cu cantitatile de lucrari pe categorii de lucrari</t>
  </si>
  <si>
    <r>
      <t xml:space="preserve">Obiect: 1 </t>
    </r>
    <r>
      <rPr>
        <sz val="10"/>
        <color theme="1"/>
        <rFont val="Calibri"/>
        <family val="2"/>
        <scheme val="minor"/>
      </rPr>
      <t>Cimitirul Eroilor Romani</t>
    </r>
  </si>
  <si>
    <t>[ ron ]</t>
  </si>
  <si>
    <r>
      <t xml:space="preserve">Categorie: 1 </t>
    </r>
    <r>
      <rPr>
        <sz val="10"/>
        <color theme="1"/>
        <rFont val="Calibri"/>
        <family val="2"/>
        <scheme val="minor"/>
      </rPr>
      <t>Cimitirul Eroilor Romani</t>
    </r>
  </si>
  <si>
    <t>Nr.</t>
  </si>
  <si>
    <t>Capitol lucrari</t>
  </si>
  <si>
    <t>U/M</t>
  </si>
  <si>
    <t>Cantitatea</t>
  </si>
  <si>
    <t>Pretul unitar</t>
  </si>
  <si>
    <t>Valoare</t>
  </si>
  <si>
    <t>Crt.</t>
  </si>
  <si>
    <t>Simbol</t>
  </si>
  <si>
    <t>a)materiale</t>
  </si>
  <si>
    <t>Denumire resursa</t>
  </si>
  <si>
    <t>b)manopera</t>
  </si>
  <si>
    <t>Observatii</t>
  </si>
  <si>
    <t>c)utilaj</t>
  </si>
  <si>
    <t>Corectii</t>
  </si>
  <si>
    <t>d)transport</t>
  </si>
  <si>
    <t>Liste Anexe</t>
  </si>
  <si>
    <t>Total(a+b+c+d)</t>
  </si>
  <si>
    <t>RPACH09C     99</t>
  </si>
  <si>
    <t xml:space="preserve">MP        </t>
  </si>
  <si>
    <t xml:space="preserve">CURATARE SI SPALARE MANUALA, VEGETATII ACVATICE SI BACTERII (CURATARE DALE BETON) (ASIM)            </t>
  </si>
  <si>
    <t xml:space="preserve">                                                  </t>
  </si>
  <si>
    <t>IZA02XA      91</t>
  </si>
  <si>
    <t xml:space="preserve">INDEPARTAREA EFLORESCENTEI DE PE DALELE DIN BETON  (ASIM)                                           </t>
  </si>
  <si>
    <t>RMAB02A      99</t>
  </si>
  <si>
    <t xml:space="preserve">M CUB     </t>
  </si>
  <si>
    <t xml:space="preserve">BETON SIMPLU BC 7,5 (B 100) PREPARAT SI TURNAT - PT TREPTE ACCES (ASIM)                             </t>
  </si>
  <si>
    <t>RPCS01B      02</t>
  </si>
  <si>
    <t xml:space="preserve">DALE DE BETON BC10/8-B150,TURNAT PE LOC,PE STRAT DE NISIP,ROST.UMPL.NISIP-DALE 25X25 CM (ASIM)      </t>
  </si>
  <si>
    <t>DH12XA       91</t>
  </si>
  <si>
    <t xml:space="preserve">CURATAREA MANUALA A ACOSTAMENTELOR DE NOROI,PAMINTIARBA,ETC. (ALEI DIN DALE ECOLOGICE) (ASIM)       </t>
  </si>
  <si>
    <t xml:space="preserve">INDEPARTAREA EFLORESCENTEI DE PE DALELE ECOLOGICE (ASIM)                                            </t>
  </si>
  <si>
    <t>RCSB20A      02</t>
  </si>
  <si>
    <t xml:space="preserve">M         </t>
  </si>
  <si>
    <t xml:space="preserve">CHITUIREA CU RASINI EPOXIDICE A FISURILOR (DESCHIDERE &lt;5MM) IN ELEM.DE B.A. CARE SE INJECTEAZA      </t>
  </si>
  <si>
    <t>RCSS19G      02</t>
  </si>
  <si>
    <t xml:space="preserve">DESFACERE BORDURI LA TORTUARE, ASEZATE PE BETON                                                     </t>
  </si>
  <si>
    <t>DG03XA       91</t>
  </si>
  <si>
    <t xml:space="preserve">DESFACERE TROTUARE DIN DALE DE BETON SAU BAZALT MONTATE PE BETON                                    </t>
  </si>
  <si>
    <t>RPCK01C1     82</t>
  </si>
  <si>
    <t xml:space="preserve">STRAT SUPORT PT.PARDOSELI DIN DALE PREF.FIBROBET.B35 ASEZ.PE STR.NISIP 2CM,CU ROST.UMPL.CU BITUM *  </t>
  </si>
  <si>
    <t xml:space="preserve">STRAT SUPORT PT. BORDURI PREF.FIBROBET.B35 ASEZ.PE STR.NISIP 2CM,CU ROST.UMPL.CU BITUM (ASIM)       </t>
  </si>
  <si>
    <t>RCSK26C      02</t>
  </si>
  <si>
    <t xml:space="preserve">INLOCUIRE BORDURI SAU SCAFE, PLACI DE PIATRA/GRANIT/MARMURA, 10-20CM, FASONATE SI FINISATE          </t>
  </si>
  <si>
    <t xml:space="preserve">CURATARE SI SPALARE MANUALA, VEGETATII ACVATICE SI BACTERII (CURATARE BORDURI BETON) (ASIM)         </t>
  </si>
  <si>
    <t xml:space="preserve">INDEPARTAREA EFLORESCENTEI DE PE BORDURI DIN BETON  (ASIM)                                          </t>
  </si>
  <si>
    <t>RPCS01B1     82</t>
  </si>
  <si>
    <t xml:space="preserve">TROTUARE DIN DALE DE BETON B150 FARA SCLIVISEALA 100X100X10 CU ROSTURILE UMPLUTE CU NISIP           </t>
  </si>
  <si>
    <t>DE10E1       82</t>
  </si>
  <si>
    <t xml:space="preserve">BORDURI PREFABRICATE DIN BETON PT TROTUARE 24 X 25CM PE FUNDATIE DIN BETON 35 X 15 CM               </t>
  </si>
  <si>
    <t xml:space="preserve">CURATAREA PRIN METODE MANUALE A SUPRAF.DE BETON - SOCLURI PLACATE CU PIATRA (ASIM)                  </t>
  </si>
  <si>
    <t>RPCE26A      09</t>
  </si>
  <si>
    <t xml:space="preserve">TRATAREA CU SUBSTANTE IMPERMEABILE A SOCLURILOR PLACATE CU PIATRA (ASIM)                            </t>
  </si>
  <si>
    <t>RPCR41XA     93</t>
  </si>
  <si>
    <t xml:space="preserve">CURATARE MATERIALULUI LEMNOS CE FORMEAZA PANOURILE ÎMPREJMUIRII (ASIM)                              </t>
  </si>
  <si>
    <t>CN02B        02</t>
  </si>
  <si>
    <t xml:space="preserve">VOPSIRE CU LAC PROTECTOR POLIUTRETANIC PENTRU TAMPLARIE DE LEMN APLICATA LA EXTERIOR (IMPREJMUIRE)  </t>
  </si>
  <si>
    <t>IZA02XA      93</t>
  </si>
  <si>
    <t xml:space="preserve">CURATAREA PRIN METODE MANUALE A SUPRAF. METAL PRIN FRECARE CU PERIA DE SIRMA (IMPREJM+TROITA)       </t>
  </si>
  <si>
    <t>RCSR22B      02</t>
  </si>
  <si>
    <t xml:space="preserve">VOPSIRE CU EMAIL ALCHIDAL, 2 STRATURI LA TAMPLARIE METALICA, INT./EXT. (IMPREJM+TROITA)             </t>
  </si>
  <si>
    <t xml:space="preserve">CURATAREA PRIN METODE MANUALE A SUPRAF.DE BETON - PIATRA IMPREJMUIRE (ASIM)                         </t>
  </si>
  <si>
    <t xml:space="preserve">TRATAREA CU SUBSTANTE IMPERMEABILE A SUPRAFETELOR PLACATE CU PIATRA (ASIM)                          </t>
  </si>
  <si>
    <t xml:space="preserve">CURATAREA PRIN METODE MANUALE A SUPRAF.DE BETON - CRUCI (ASIM)                                      </t>
  </si>
  <si>
    <t xml:space="preserve">TRATAREA CU SUBSTANTE IMPERMEABILE A SUPRAFETELOR DE PIATRA - CRUCI (ASIM)                          </t>
  </si>
  <si>
    <t>RCSP45D      02</t>
  </si>
  <si>
    <t xml:space="preserve">KG        </t>
  </si>
  <si>
    <t xml:space="preserve">DEMONTARI PLACUTE METALICE (ASIM)                                                                   </t>
  </si>
  <si>
    <t xml:space="preserve">CURATAREA PRIN METODE MANUALE A SUPRAF.DE  METAL PRIN FRECARE CU PERIA DE SIRMA                     </t>
  </si>
  <si>
    <t>RPCR22C      02</t>
  </si>
  <si>
    <t xml:space="preserve">VOPSIREA CU EMAIL ALCHIDAL LA INT-EXT,CONSTR.EXIST.: 2 STRAT - PLACUTE METALICE                     </t>
  </si>
  <si>
    <t>RCSP02A      99</t>
  </si>
  <si>
    <t xml:space="preserve">MONTARE TIMPLARIE SI CONSTRUCTII METALICE GATA CONFECTIONATE - PLACUTE METALICE (ASIM)              </t>
  </si>
  <si>
    <t xml:space="preserve">CURATAREA PRIN METODE MANUALE A SUPRAF.DE BETON - SOCLU MORM COLECTIVE (ASIM)                       </t>
  </si>
  <si>
    <t>CI11C        02</t>
  </si>
  <si>
    <t xml:space="preserve">INLOCUIRE PIATRA FALTUITA - SOCLU MORMINTE COLECTIVE (ASIM)                                         </t>
  </si>
  <si>
    <t xml:space="preserve">TRATAREA CU SUBSTANTE IMPERMEABILE A SUPRAFETELOR PLACATE CU PIATRA - SOCLU MORM INDIVIDUALE (ASIM) </t>
  </si>
  <si>
    <t xml:space="preserve">CURATAREA PRIN METODE MANUALE A SUPRAF.DE BETON - SIMILIPIATRA - SOCLU MORM COLECTIVE (ASIM)        </t>
  </si>
  <si>
    <t>RCSJ29D      02</t>
  </si>
  <si>
    <t xml:space="preserve">REPAR.TENCUIELI EXT.SPECIALE(SIMILIPIATRA), GROS.ST.SUPER.10MM - SOCLU MORM COLECTIVE               </t>
  </si>
  <si>
    <t xml:space="preserve">TRATAREA CU SUBSTANTE IMPERMEABILE A SUPRAFETELOR DE SIMILIPIATRA - SOCLU MORM COLECTIVE (ASIM)     </t>
  </si>
  <si>
    <t>TSG02A1      82</t>
  </si>
  <si>
    <t xml:space="preserve">SUTE MP   </t>
  </si>
  <si>
    <t xml:space="preserve">CURATAREA TERENULUI DE IARBA SI BURUIENI - DE PE MORMINTE COLECTIVE                                 </t>
  </si>
  <si>
    <t>TSH09A1      82</t>
  </si>
  <si>
    <t xml:space="preserve">SEMANAREA GAZONULUI PE SUPRAFETE ORIZONTALE SAU IN PANTA SUB 30% *                                  </t>
  </si>
  <si>
    <t xml:space="preserve">VOPSIRE CU EMAIL ALCHIDAL, 2 STRATURI LA TAMPLARIE METALICA, INT./EXT. - CATARGE                    </t>
  </si>
  <si>
    <t>CI20B        02</t>
  </si>
  <si>
    <t xml:space="preserve">CURATARE PLACI COMEMORATIVE DIN MARMURA, INCLUSIV CURATAREA/REFACEREA ÎNSCRISURILOR (ASIM)          </t>
  </si>
  <si>
    <t>02102A       02</t>
  </si>
  <si>
    <t xml:space="preserve">TRATARE CU SUBSTANTE DE IMPERMEABILIZARE A PLACILOR COMEMORATIVE DIN MARMURA (ASIM)                 </t>
  </si>
  <si>
    <t xml:space="preserve">CURATAREA PRIN METODE MANUALE A SUPRAF.DE METAL - SUPORT METALIC BANCI (ASIM)                       </t>
  </si>
  <si>
    <t xml:space="preserve">VOPSIRE CU EMAIL ALCHIDAL, 2 STRATURI LA TAMPLARIE METALICA, INT./EXT. - SUPORT METALIC BANCI       </t>
  </si>
  <si>
    <t xml:space="preserve">CURATAREA MATERIALULUI LEMNOS - BANCI (ASIM)                                                        </t>
  </si>
  <si>
    <t>RPCH29A1     82</t>
  </si>
  <si>
    <t xml:space="preserve">ÎNLOCUIRE MATERIAL LEMNOS DIN STEJAR BANCI (ASIM)                                                   </t>
  </si>
  <si>
    <t xml:space="preserve">VOPSIRE CU LAC PROTECTOR POLIUTRETANIC PENTRU TAMPLARIE DE LEMN APLICATA LA EXTERIOR (BANCI LEMN)   </t>
  </si>
  <si>
    <t>00803C11A1   02</t>
  </si>
  <si>
    <t xml:space="preserve">BUCATA    </t>
  </si>
  <si>
    <t xml:space="preserve">MONTAJ ILUMINATOARE PERIMETRU - LAMPA CU BEC NORMAL  &lt;= 3 KG                                        </t>
  </si>
  <si>
    <t xml:space="preserve">CURATAREA PRIN METODE MANUALE A SUPRAF.DE METAL - LAMPA METALICA MICA (ASIM)                        </t>
  </si>
  <si>
    <t xml:space="preserve">VOPSIRE CU EMAIL ALCHIDAL, 2 STRATURI LA TAMPLARIE METALICA, INT./EXT. - LAMPA METALICA MICA        </t>
  </si>
  <si>
    <t xml:space="preserve">CURATAREA PRIN METODE MANUALE A SUPRAF.DE METAL - LAMPA METALICA MARE (ASIM)                        </t>
  </si>
  <si>
    <t xml:space="preserve">VOPSIRE CU EMAIL ALCHIDAL, 2 STRATURI LA TAMPLARIE METALICA, INT./EXT. - LAMPA METALICA MARE        </t>
  </si>
  <si>
    <t xml:space="preserve">CURATAREA MATERIALULUI LEMNOS-INVELITOARE SINDRILA POARTA PRINCIPALA (ASIM)                         </t>
  </si>
  <si>
    <t>RPAL40A1     82</t>
  </si>
  <si>
    <t xml:space="preserve">ÎNLOCUIRE ÎNVELITOARE SINDRILA POARTA PRINCIPALA (ASIM)                                             </t>
  </si>
  <si>
    <t xml:space="preserve">VOPSIRE CU LAC PROTECTOR POLIUTRETANIC PT TAMPLARIE DE LEMN APLICATA LA EXTERIOR (POARTA PRINCIP)   </t>
  </si>
  <si>
    <t xml:space="preserve">CURATAREA MATERIALULUI LEMNOS- POARTA PRINCIPALA (ASIM)                                             </t>
  </si>
  <si>
    <t>RMFA08C      99</t>
  </si>
  <si>
    <t xml:space="preserve">CONF.SI MONT.IN OPERA PIESE NOI - LEMN DE STEJAR (ASIM)                                             </t>
  </si>
  <si>
    <t>CN09F1       82</t>
  </si>
  <si>
    <t xml:space="preserve">VOPSITORII PE TIMPLARIE DE LEMN,EXECUTATE CU 2STRATURI EMAIL ALCHIDIC INCL.GRUND                    </t>
  </si>
  <si>
    <t>RPCR32A1     82</t>
  </si>
  <si>
    <t xml:space="preserve">VOPSITORIE CU LAC ALCHID.IN 2 STRAT.PE TIMPL.LEMN*                                                  </t>
  </si>
  <si>
    <t>00701B1      02</t>
  </si>
  <si>
    <t xml:space="preserve">TRATAMENT LEMN -PROT. INSECTO-FUNGICIDA CU SOLUTIE WOODPROTECT 611, 2 STRATURI  MANUAL              </t>
  </si>
  <si>
    <t>RMFC01A      99</t>
  </si>
  <si>
    <t xml:space="preserve">PROT.PREVENTIVA / DE STOPARE A ATACULUI BIOLOGIC, SOLUTII TIP....PRIN PENSULARE 2 STRATURI          </t>
  </si>
  <si>
    <t>RMFA01D      99</t>
  </si>
  <si>
    <t xml:space="preserve">DESFACERE INGRIJITA-PERETI+TALPI, EXEC.DE SUS IN JOS, COMPONENTE ALE STRUCT.MONUMENTELOR DIN LEMN   </t>
  </si>
  <si>
    <t>TRA01A20     82</t>
  </si>
  <si>
    <t xml:space="preserve">TONE      </t>
  </si>
  <si>
    <t>TRANSPORTUL RUTIER AL MATERIALELOR,SEMIFABRICATELOR CU AUTOBASCULANTA PE DIST.=  20 KM.            $</t>
  </si>
  <si>
    <t>TRB05B25     82</t>
  </si>
  <si>
    <t>TRANSPORTUL MATERIALELOR PRIN PURTAT DIRECT,MATERIALE INCOMODE PESTE 25 KG DISTANTA 50M            $</t>
  </si>
  <si>
    <t xml:space="preserve">CURATAREA MATERIALULUI LEMNOS DE IMPURITATI (ASIM)                                                  </t>
  </si>
  <si>
    <t xml:space="preserve">CONF.SI MONT.IN OPERA PIESE NOI, PERETI - LEMN DE STEJAR, LA STRUCTURA MONUMENTE NOI                </t>
  </si>
  <si>
    <t xml:space="preserve">VOPSITORII PE TIMPLARIE DE LEMN,EXECUTATE CU 2STRATURI EMAIL ALCHIDIC INCL.GRUND LA USI SI FERESTRE </t>
  </si>
  <si>
    <t>TRB05A15     82</t>
  </si>
  <si>
    <t>TRANSPORTUL MATERIALELOR PRIN PURTAT DIRECT.MATERIALE COMODE SUB 25 KG DISTANTA 50M                $</t>
  </si>
  <si>
    <t>ATD34XA      93</t>
  </si>
  <si>
    <t xml:space="preserve">SCHELA METALICA TUBULARA PT.LUCRARI DE MONTAJ PINALA 7 M INCLUSIV                                   </t>
  </si>
  <si>
    <t>AUT6728      82</t>
  </si>
  <si>
    <t xml:space="preserve">ORE       </t>
  </si>
  <si>
    <t>MACARA PE PNEURI PINA LA 9,9TF                                                                     $</t>
  </si>
  <si>
    <t>RPCA01A1     82</t>
  </si>
  <si>
    <t xml:space="preserve">SAPATURA DE PAMINT IN SPATII LIMITATE (FUNDATIE INSEMN DE CAPATAI)                                  </t>
  </si>
  <si>
    <t>RPCB03A1     82</t>
  </si>
  <si>
    <t xml:space="preserve">BETON C16/20 (FUNDATIE INSEMN CAPATAI)                                                              </t>
  </si>
  <si>
    <t>RPCD01A1     82</t>
  </si>
  <si>
    <t xml:space="preserve">OTEL BETON (PENTRU INSEMN CAPATAI)                                                                  </t>
  </si>
  <si>
    <t>RPCB08A1     82</t>
  </si>
  <si>
    <t xml:space="preserve">BETON ARMAT C20/25 (PENTRU INSEMN DE CAPATAI)                                                       </t>
  </si>
  <si>
    <t>CL20C1       82</t>
  </si>
  <si>
    <t xml:space="preserve">MONTAREA CONFECTIILOR METALICE (PLACA METALICA)                                                     </t>
  </si>
  <si>
    <t>Cheltuieli directe</t>
  </si>
  <si>
    <t xml:space="preserve">  din care utilaje</t>
  </si>
  <si>
    <t xml:space="preserve">  - Vut termice</t>
  </si>
  <si>
    <t xml:space="preserve">  - Vut electrice</t>
  </si>
  <si>
    <t xml:space="preserve">  - Vut altele</t>
  </si>
  <si>
    <t xml:space="preserve"> Material beneficiar</t>
  </si>
  <si>
    <t xml:space="preserve"> Mat. demontat-remont.</t>
  </si>
  <si>
    <t xml:space="preserve">  Factor multiplicare</t>
  </si>
  <si>
    <t xml:space="preserve">  Coeficient actualizare</t>
  </si>
  <si>
    <t xml:space="preserve">  Valoare actualizare</t>
  </si>
  <si>
    <t>Total cheltuieli directe actualizat</t>
  </si>
  <si>
    <t>Alte cheltuieli directe</t>
  </si>
  <si>
    <t>TOTAL CHELT. DIRECTE</t>
  </si>
  <si>
    <t>Cheltuieli indirecte    Io =</t>
  </si>
  <si>
    <t>x To</t>
  </si>
  <si>
    <t>Profit                  Po =</t>
  </si>
  <si>
    <t>x (To+Io)</t>
  </si>
  <si>
    <t>TOTAL GENERAL categorie Vo =</t>
  </si>
  <si>
    <t>To+Io+Po</t>
  </si>
  <si>
    <t/>
  </si>
  <si>
    <t xml:space="preserve">        PROIECTANT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</si>
</sst>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#,##0.00%;\ &quot; &quot;"/>
    <numFmt numFmtId="166" formatCode="#,##0.000"/>
    <numFmt numFmtId="167" formatCode="#,##0.000%;\ &quot; 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Lucida Handwriting"/>
      <family val="4"/>
    </font>
    <font>
      <b/>
      <i/>
      <sz val="16"/>
      <color theme="1"/>
      <name val="Lucida Handwriting"/>
      <family val="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8"/>
      <color theme="1"/>
      <name val="Calibri"/>
      <family val="2"/>
      <scheme val="minor"/>
    </font>
    <font>
      <i/>
      <sz val="8"/>
      <color theme="1"/>
      <name val="Courier New"/>
      <family val="3"/>
    </font>
    <font>
      <sz val="8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Lucida Handwriting"/>
      <family val="4"/>
    </font>
    <font>
      <b/>
      <sz val="9"/>
      <color theme="1"/>
      <name val="Courier New"/>
      <family val="3"/>
    </font>
    <font>
      <sz val="11"/>
      <color theme="1"/>
      <name val="Courier New"/>
      <family val="3"/>
    </font>
    <font>
      <b/>
      <i/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9" fontId="2" fillId="0" borderId="0" applyFill="0" applyBorder="0" applyProtection="0">
      <alignment horizontal="left" vertical="center" wrapText="1"/>
    </xf>
    <xf numFmtId="49" fontId="3" fillId="0" borderId="0" applyFill="0" applyBorder="0" applyProtection="0">
      <alignment horizontal="left" vertical="center" wrapText="1"/>
    </xf>
    <xf numFmtId="49" fontId="4" fillId="0" borderId="0" applyFill="0" applyBorder="0" applyProtection="0">
      <alignment horizontal="center" vertical="center" wrapText="1"/>
    </xf>
    <xf numFmtId="0" fontId="6" fillId="0" borderId="0" applyNumberFormat="0" applyFill="0" applyBorder="0" applyProtection="0">
      <alignment horizontal="center"/>
    </xf>
    <xf numFmtId="49" fontId="6" fillId="0" borderId="0" applyFill="0" applyBorder="0" applyProtection="0">
      <alignment horizontal="center" vertical="center"/>
    </xf>
    <xf numFmtId="49" fontId="6" fillId="0" borderId="0" applyFill="0" applyBorder="0" applyProtection="0">
      <alignment horizontal="left" vertical="center" wrapText="1"/>
    </xf>
    <xf numFmtId="49" fontId="6" fillId="0" borderId="0" applyFill="0" applyBorder="0" applyProtection="0">
      <alignment horizontal="left" vertical="center" wrapText="1"/>
    </xf>
    <xf numFmtId="49" fontId="7" fillId="0" borderId="0" applyFill="0" applyBorder="0" applyProtection="0">
      <alignment horizontal="left" vertical="center"/>
    </xf>
    <xf numFmtId="4" fontId="6" fillId="0" borderId="0" applyFill="0" applyBorder="0" applyProtection="0">
      <alignment horizontal="right" vertical="center"/>
    </xf>
    <xf numFmtId="4" fontId="6" fillId="0" borderId="0" applyFill="0" applyBorder="0" applyProtection="0">
      <alignment horizontal="center" vertical="center"/>
    </xf>
    <xf numFmtId="164" fontId="6" fillId="0" borderId="0" applyFill="0" applyBorder="0" applyProtection="0">
      <alignment vertical="center"/>
    </xf>
    <xf numFmtId="165" fontId="11" fillId="0" borderId="0" applyFill="0" applyBorder="0" applyProtection="0">
      <alignment horizontal="right" vertical="center"/>
    </xf>
    <xf numFmtId="164" fontId="5" fillId="0" borderId="0" applyFill="0" applyBorder="0" applyProtection="0">
      <alignment vertical="center"/>
    </xf>
    <xf numFmtId="49" fontId="8" fillId="0" borderId="0" applyFill="0" applyBorder="0" applyProtection="0">
      <alignment horizontal="left"/>
    </xf>
    <xf numFmtId="165" fontId="9" fillId="0" borderId="0" applyFill="0" applyBorder="0" applyAlignment="0" applyProtection="0">
      <alignment vertical="center"/>
    </xf>
    <xf numFmtId="166" fontId="6" fillId="0" borderId="0" applyFill="0" applyBorder="0" applyAlignment="0" applyProtection="0"/>
    <xf numFmtId="164" fontId="5" fillId="0" borderId="0" applyFill="0" applyBorder="0" applyAlignment="0" applyProtection="0"/>
    <xf numFmtId="166" fontId="5" fillId="0" borderId="0" applyFill="0" applyBorder="0" applyAlignment="0" applyProtection="0"/>
    <xf numFmtId="4" fontId="5" fillId="0" borderId="0" applyFill="0" applyBorder="0" applyAlignment="0" applyProtection="0"/>
    <xf numFmtId="167" fontId="6" fillId="0" borderId="0" applyFill="0" applyBorder="0" applyProtection="0">
      <alignment horizontal="right"/>
    </xf>
    <xf numFmtId="49" fontId="6" fillId="0" borderId="0" applyFill="0" applyBorder="0" applyProtection="0"/>
  </cellStyleXfs>
  <cellXfs count="55">
    <xf numFmtId="0" fontId="0" fillId="0" borderId="0" xfId="0"/>
    <xf numFmtId="49" fontId="10" fillId="0" borderId="0" xfId="0" applyNumberFormat="1" applyFont="1"/>
    <xf numFmtId="49" fontId="6" fillId="0" borderId="0" xfId="5">
      <alignment horizontal="center" vertical="center"/>
    </xf>
    <xf numFmtId="49" fontId="6" fillId="0" borderId="0" xfId="6">
      <alignment horizontal="left" vertical="center" wrapText="1"/>
    </xf>
    <xf numFmtId="4" fontId="6" fillId="0" borderId="0" xfId="9">
      <alignment horizontal="right" vertical="center"/>
    </xf>
    <xf numFmtId="49" fontId="7" fillId="0" borderId="0" xfId="8">
      <alignment horizontal="left" vertical="center"/>
    </xf>
    <xf numFmtId="164" fontId="6" fillId="0" borderId="0" xfId="11">
      <alignment vertical="center"/>
    </xf>
    <xf numFmtId="164" fontId="5" fillId="0" borderId="0" xfId="13">
      <alignment vertical="center"/>
    </xf>
    <xf numFmtId="49" fontId="10" fillId="0" borderId="0" xfId="0" applyNumberFormat="1" applyFont="1"/>
    <xf numFmtId="49" fontId="3" fillId="0" borderId="0" xfId="2">
      <alignment horizontal="left" vertical="center" wrapText="1"/>
    </xf>
    <xf numFmtId="49" fontId="12" fillId="0" borderId="0" xfId="1" applyFont="1">
      <alignment horizontal="left" vertical="center" wrapText="1"/>
    </xf>
    <xf numFmtId="49" fontId="13" fillId="0" borderId="0" xfId="3" applyFont="1">
      <alignment horizontal="center" vertical="center" wrapText="1"/>
    </xf>
    <xf numFmtId="49" fontId="6" fillId="0" borderId="0" xfId="5" applyFont="1">
      <alignment horizontal="center" vertical="center"/>
    </xf>
    <xf numFmtId="49" fontId="6" fillId="0" borderId="0" xfId="6" applyFont="1">
      <alignment horizontal="left" vertical="center" wrapText="1"/>
    </xf>
    <xf numFmtId="49" fontId="9" fillId="0" borderId="0" xfId="8" applyFont="1">
      <alignment horizontal="left" vertical="center"/>
    </xf>
    <xf numFmtId="0" fontId="1" fillId="0" borderId="0" xfId="0" applyFont="1"/>
    <xf numFmtId="164" fontId="6" fillId="0" borderId="0" xfId="11" applyFont="1">
      <alignment vertical="center"/>
    </xf>
    <xf numFmtId="164" fontId="6" fillId="0" borderId="0" xfId="13" applyFont="1">
      <alignment vertical="center"/>
    </xf>
    <xf numFmtId="4" fontId="6" fillId="0" borderId="0" xfId="9" applyFont="1">
      <alignment horizontal="right" vertical="center"/>
    </xf>
    <xf numFmtId="49" fontId="10" fillId="0" borderId="1" xfId="0" applyNumberFormat="1" applyFont="1" applyBorder="1"/>
    <xf numFmtId="49" fontId="6" fillId="0" borderId="1" xfId="5" applyFont="1" applyBorder="1">
      <alignment horizontal="center" vertical="center"/>
    </xf>
    <xf numFmtId="49" fontId="6" fillId="0" borderId="1" xfId="6" applyFont="1" applyBorder="1">
      <alignment horizontal="left" vertical="center" wrapText="1"/>
    </xf>
    <xf numFmtId="49" fontId="9" fillId="0" borderId="1" xfId="8" applyFont="1" applyBorder="1">
      <alignment horizontal="left" vertical="center"/>
    </xf>
    <xf numFmtId="0" fontId="1" fillId="0" borderId="1" xfId="0" applyFont="1" applyBorder="1"/>
    <xf numFmtId="164" fontId="6" fillId="0" borderId="1" xfId="11" applyFont="1" applyBorder="1">
      <alignment vertical="center"/>
    </xf>
    <xf numFmtId="164" fontId="6" fillId="0" borderId="1" xfId="13" applyFont="1" applyBorder="1">
      <alignment vertical="center"/>
    </xf>
    <xf numFmtId="4" fontId="6" fillId="0" borderId="1" xfId="9" applyFont="1" applyBorder="1">
      <alignment horizontal="right" vertical="center"/>
    </xf>
    <xf numFmtId="49" fontId="6" fillId="0" borderId="1" xfId="5" applyBorder="1">
      <alignment horizontal="center" vertical="center"/>
    </xf>
    <xf numFmtId="49" fontId="6" fillId="0" borderId="1" xfId="6" applyBorder="1">
      <alignment horizontal="left" vertical="center" wrapText="1"/>
    </xf>
    <xf numFmtId="49" fontId="7" fillId="0" borderId="1" xfId="8" applyBorder="1">
      <alignment horizontal="left" vertical="center"/>
    </xf>
    <xf numFmtId="0" fontId="0" fillId="0" borderId="1" xfId="0" applyBorder="1"/>
    <xf numFmtId="164" fontId="6" fillId="0" borderId="1" xfId="11" applyBorder="1">
      <alignment vertical="center"/>
    </xf>
    <xf numFmtId="164" fontId="5" fillId="0" borderId="1" xfId="13" applyBorder="1">
      <alignment vertical="center"/>
    </xf>
    <xf numFmtId="4" fontId="6" fillId="0" borderId="1" xfId="9" applyBorder="1">
      <alignment horizontal="right" vertical="center"/>
    </xf>
    <xf numFmtId="165" fontId="11" fillId="0" borderId="0" xfId="12">
      <alignment horizontal="right" vertical="center"/>
    </xf>
    <xf numFmtId="49" fontId="6" fillId="0" borderId="0" xfId="7">
      <alignment horizontal="left" vertical="center" wrapText="1"/>
    </xf>
    <xf numFmtId="164" fontId="5" fillId="0" borderId="2" xfId="13" applyBorder="1">
      <alignment vertical="center"/>
    </xf>
    <xf numFmtId="49" fontId="6" fillId="0" borderId="3" xfId="7" applyBorder="1">
      <alignment horizontal="left" vertical="center" wrapText="1"/>
    </xf>
    <xf numFmtId="49" fontId="10" fillId="0" borderId="3" xfId="0" applyNumberFormat="1" applyFont="1" applyBorder="1"/>
    <xf numFmtId="164" fontId="5" fillId="0" borderId="4" xfId="13" applyBorder="1">
      <alignment vertical="center"/>
    </xf>
    <xf numFmtId="4" fontId="6" fillId="0" borderId="3" xfId="9" applyBorder="1">
      <alignment horizontal="right" vertical="center"/>
    </xf>
    <xf numFmtId="49" fontId="14" fillId="0" borderId="0" xfId="21" applyFont="1"/>
    <xf numFmtId="167" fontId="6" fillId="0" borderId="0" xfId="20">
      <alignment horizontal="right"/>
    </xf>
    <xf numFmtId="49" fontId="14" fillId="0" borderId="2" xfId="21" applyFont="1" applyBorder="1"/>
    <xf numFmtId="49" fontId="6" fillId="0" borderId="2" xfId="6" applyBorder="1">
      <alignment horizontal="left" vertical="center" wrapText="1"/>
    </xf>
    <xf numFmtId="49" fontId="7" fillId="0" borderId="2" xfId="8" applyBorder="1">
      <alignment horizontal="left" vertical="center"/>
    </xf>
    <xf numFmtId="0" fontId="0" fillId="0" borderId="2" xfId="0" applyBorder="1"/>
    <xf numFmtId="164" fontId="6" fillId="0" borderId="2" xfId="11" applyBorder="1">
      <alignment vertical="center"/>
    </xf>
    <xf numFmtId="4" fontId="6" fillId="0" borderId="2" xfId="9" applyBorder="1">
      <alignment horizontal="right" vertical="center"/>
    </xf>
    <xf numFmtId="0" fontId="15" fillId="0" borderId="0" xfId="0" applyFont="1"/>
    <xf numFmtId="4" fontId="0" fillId="0" borderId="2" xfId="0" applyNumberFormat="1" applyBorder="1"/>
    <xf numFmtId="167" fontId="6" fillId="0" borderId="2" xfId="20" applyBorder="1">
      <alignment horizontal="right"/>
    </xf>
    <xf numFmtId="0" fontId="0" fillId="0" borderId="4" xfId="0" applyBorder="1"/>
    <xf numFmtId="49" fontId="8" fillId="0" borderId="2" xfId="14" applyBorder="1">
      <alignment horizontal="left"/>
    </xf>
    <xf numFmtId="49" fontId="16" fillId="0" borderId="0" xfId="0" applyNumberFormat="1" applyFont="1" applyAlignment="1"/>
  </cellXfs>
  <cellStyles count="22">
    <cellStyle name="Antet" xfId="1" xr:uid="{72E52A42-1B81-41E2-8AF4-1713DEA1F071}"/>
    <cellStyle name="Cantitate" xfId="11" xr:uid="{1D2A2B8F-F1F5-4FD4-A949-0BE2C584115D}"/>
    <cellStyle name="CapTabel" xfId="4" xr:uid="{ABF6998C-FB5C-4B52-B638-14BF9A5B7B78}"/>
    <cellStyle name="Cod" xfId="6" xr:uid="{C34C7A87-44D0-4C17-A8E8-3D947C64DBD1}"/>
    <cellStyle name="Denum" xfId="8" xr:uid="{CD6F5291-5B9A-4535-9024-42CAD97A03AD}"/>
    <cellStyle name="Denumire" xfId="7" xr:uid="{0991F118-DC18-4059-A6B8-4491F94B8B5E}"/>
    <cellStyle name="DenumireRaport" xfId="2" xr:uid="{D08EF66E-43A2-4374-960A-ADC7F01A81AC}"/>
    <cellStyle name="Greutate" xfId="16" xr:uid="{24F2963C-33D4-41E4-99E0-B338C9198628}"/>
    <cellStyle name="kmparcurs" xfId="18" xr:uid="{BAB151EE-C9CD-4863-A10E-8CC1DEA2E31F}"/>
    <cellStyle name="Normal" xfId="0" builtinId="0"/>
    <cellStyle name="NrCrt" xfId="5" xr:uid="{09C42430-DE60-46DF-87A9-E30A585F84DE}"/>
    <cellStyle name="orefunc" xfId="19" xr:uid="{5BA82F3A-55AA-4D57-8DBC-58930D48E1B6}"/>
    <cellStyle name="Pondere" xfId="10" xr:uid="{D734AA3B-F082-4F83-88F4-2D9B35E7FA6A}"/>
    <cellStyle name="PretUnitar" xfId="13" xr:uid="{B0D5D418-4171-45B7-85A6-D89C57C6E6BE}"/>
    <cellStyle name="Procente" xfId="20" xr:uid="{717DE25A-B3A6-4F9D-823F-3B2FBEE55BE7}"/>
    <cellStyle name="Recapit" xfId="14" xr:uid="{F315648F-A880-46A4-8960-58FA3AB84EFA}"/>
    <cellStyle name="RecCoef" xfId="15" xr:uid="{0F7321D6-45F9-46FD-8D75-63C4E8B78B86}"/>
    <cellStyle name="Sporuri" xfId="12" xr:uid="{6D59BC69-61D5-4BE5-ACAF-91478B3C8B5A}"/>
    <cellStyle name="Text" xfId="21" xr:uid="{3ACA9DD2-6C9C-4E84-B69F-524E7F7202A2}"/>
    <cellStyle name="TitluRap" xfId="3" xr:uid="{377A7CA0-8B26-49B4-835F-0716C870B719}"/>
    <cellStyle name="tonaj" xfId="17" xr:uid="{57C8CC43-246B-42B3-B4CD-352F0A37FAAB}"/>
    <cellStyle name="Valoare" xfId="9" xr:uid="{497370B3-B442-49FF-8FF6-687D99BAE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94C9-D5AA-44F2-BF9F-34263A745961}">
  <dimension ref="A1:T431"/>
  <sheetViews>
    <sheetView tabSelected="1" topLeftCell="A96" workbookViewId="0">
      <selection activeCell="T429" sqref="T429"/>
    </sheetView>
  </sheetViews>
  <sheetFormatPr defaultRowHeight="15" outlineLevelCol="1" x14ac:dyDescent="0.25"/>
  <cols>
    <col min="1" max="1" width="0.28515625" style="1" customWidth="1"/>
    <col min="2" max="2" width="5.7109375" style="2" customWidth="1"/>
    <col min="3" max="3" width="25.28515625" style="3" customWidth="1"/>
    <col min="4" max="4" width="14.5703125" style="5" customWidth="1"/>
    <col min="5" max="5" width="14.5703125" customWidth="1"/>
    <col min="7" max="7" width="15.7109375" style="6" customWidth="1"/>
    <col min="8" max="8" width="14.5703125" style="7" customWidth="1"/>
    <col min="9" max="9" width="14.5703125" style="4" customWidth="1"/>
    <col min="10" max="10" width="0" hidden="1" customWidth="1" outlineLevel="1"/>
    <col min="11" max="19" width="0" style="4" hidden="1" customWidth="1" outlineLevel="1"/>
    <col min="20" max="20" width="9.140625" collapsed="1"/>
  </cols>
  <sheetData>
    <row r="1" spans="1:10" ht="24.75" customHeight="1" x14ac:dyDescent="0.25">
      <c r="A1" s="9" t="s">
        <v>0</v>
      </c>
      <c r="B1" s="8"/>
      <c r="C1" s="8"/>
      <c r="D1" s="8"/>
      <c r="J1">
        <v>1</v>
      </c>
    </row>
    <row r="2" spans="1:10" x14ac:dyDescent="0.25">
      <c r="A2" s="10" t="s">
        <v>1</v>
      </c>
      <c r="B2" s="8"/>
      <c r="C2" s="8"/>
      <c r="D2" s="8"/>
      <c r="E2" s="8"/>
      <c r="F2" s="8"/>
      <c r="G2" s="8"/>
      <c r="H2" s="8"/>
      <c r="I2" s="8"/>
    </row>
    <row r="3" spans="1:10" ht="43.5" customHeight="1" x14ac:dyDescent="0.25">
      <c r="A3" s="11" t="s">
        <v>2</v>
      </c>
      <c r="B3" s="8"/>
      <c r="C3" s="8"/>
      <c r="D3" s="8"/>
      <c r="E3" s="8"/>
      <c r="F3" s="8"/>
      <c r="G3" s="8"/>
      <c r="H3" s="8"/>
      <c r="I3" s="8"/>
    </row>
    <row r="4" spans="1:10" x14ac:dyDescent="0.25">
      <c r="A4" s="10" t="s">
        <v>3</v>
      </c>
      <c r="B4" s="8"/>
      <c r="C4" s="8"/>
      <c r="D4" s="8"/>
      <c r="E4" s="8"/>
      <c r="F4" s="8"/>
      <c r="G4" s="8"/>
      <c r="H4" s="8"/>
      <c r="I4" s="8"/>
    </row>
    <row r="5" spans="1:10" ht="15.75" thickBot="1" x14ac:dyDescent="0.3">
      <c r="A5" s="10" t="s">
        <v>5</v>
      </c>
      <c r="B5" s="8"/>
      <c r="C5" s="8"/>
      <c r="D5" s="8"/>
      <c r="E5" s="8"/>
      <c r="F5" s="8"/>
      <c r="G5" s="8"/>
      <c r="H5" s="8"/>
      <c r="I5" s="4" t="s">
        <v>4</v>
      </c>
    </row>
    <row r="6" spans="1:10" x14ac:dyDescent="0.25">
      <c r="A6" s="19"/>
      <c r="B6" s="20" t="s">
        <v>6</v>
      </c>
      <c r="C6" s="21" t="s">
        <v>7</v>
      </c>
      <c r="D6" s="22" t="s">
        <v>8</v>
      </c>
      <c r="E6" s="23"/>
      <c r="F6" s="23"/>
      <c r="G6" s="24" t="s">
        <v>9</v>
      </c>
      <c r="H6" s="25" t="s">
        <v>10</v>
      </c>
      <c r="I6" s="26" t="s">
        <v>11</v>
      </c>
    </row>
    <row r="7" spans="1:10" x14ac:dyDescent="0.25">
      <c r="B7" s="12" t="s">
        <v>12</v>
      </c>
      <c r="C7" s="13" t="s">
        <v>13</v>
      </c>
      <c r="D7" s="14"/>
      <c r="E7" s="15"/>
      <c r="F7" s="15"/>
      <c r="G7" s="16"/>
      <c r="H7" s="17" t="s">
        <v>14</v>
      </c>
      <c r="I7" s="18"/>
    </row>
    <row r="8" spans="1:10" x14ac:dyDescent="0.25">
      <c r="B8" s="12"/>
      <c r="C8" s="13" t="s">
        <v>15</v>
      </c>
      <c r="D8" s="14"/>
      <c r="E8" s="15"/>
      <c r="F8" s="15"/>
      <c r="G8" s="16"/>
      <c r="H8" s="17" t="s">
        <v>16</v>
      </c>
      <c r="I8" s="18"/>
    </row>
    <row r="9" spans="1:10" x14ac:dyDescent="0.25">
      <c r="B9" s="12"/>
      <c r="C9" s="13" t="s">
        <v>17</v>
      </c>
      <c r="D9" s="14"/>
      <c r="E9" s="15"/>
      <c r="F9" s="15"/>
      <c r="G9" s="16"/>
      <c r="H9" s="17" t="s">
        <v>18</v>
      </c>
      <c r="I9" s="18"/>
    </row>
    <row r="10" spans="1:10" x14ac:dyDescent="0.25">
      <c r="B10" s="12"/>
      <c r="C10" s="13" t="s">
        <v>19</v>
      </c>
      <c r="D10" s="14"/>
      <c r="E10" s="15"/>
      <c r="F10" s="15"/>
      <c r="G10" s="16"/>
      <c r="H10" s="17" t="s">
        <v>20</v>
      </c>
      <c r="I10" s="18"/>
    </row>
    <row r="11" spans="1:10" ht="15.75" thickBot="1" x14ac:dyDescent="0.3">
      <c r="B11" s="12"/>
      <c r="C11" s="13" t="s">
        <v>21</v>
      </c>
      <c r="D11" s="14"/>
      <c r="E11" s="15"/>
      <c r="F11" s="15"/>
      <c r="G11" s="16"/>
      <c r="H11" s="17" t="s">
        <v>22</v>
      </c>
      <c r="I11" s="18"/>
    </row>
    <row r="12" spans="1:10" x14ac:dyDescent="0.25">
      <c r="A12" s="19"/>
      <c r="B12" s="27">
        <v>1</v>
      </c>
      <c r="C12" s="28" t="s">
        <v>23</v>
      </c>
      <c r="D12" s="29" t="s">
        <v>24</v>
      </c>
      <c r="E12" s="30"/>
      <c r="F12" s="30"/>
      <c r="G12" s="31">
        <v>310</v>
      </c>
      <c r="H12" s="32"/>
      <c r="I12" s="33"/>
    </row>
    <row r="13" spans="1:10" x14ac:dyDescent="0.25">
      <c r="D13" s="34" t="e">
        <f>SUBSTITUTE("Sp.mat: 0.00%",".",IF(VALUE("1.2")=1.2,".",","),2)</f>
        <v>#VALUE!</v>
      </c>
      <c r="F13" s="34" t="e">
        <f>SUBSTITUTE("Sp.man: 0.00%",".",IF(VALUE("1.2")=1.2,".",","),2)</f>
        <v>#VALUE!</v>
      </c>
      <c r="G13" s="34" t="e">
        <f>SUBSTITUTE("Sp.uti: 0.00%",".",IF(VALUE("1.2")=1.2,".",","),2)</f>
        <v>#VALUE!</v>
      </c>
    </row>
    <row r="14" spans="1:10" x14ac:dyDescent="0.25">
      <c r="A14" s="35" t="s">
        <v>25</v>
      </c>
      <c r="B14" s="8"/>
      <c r="C14" s="8"/>
      <c r="D14" s="8"/>
      <c r="E14" s="8"/>
      <c r="F14" s="8"/>
      <c r="G14" s="8"/>
    </row>
    <row r="15" spans="1:10" x14ac:dyDescent="0.25">
      <c r="A15" s="8"/>
      <c r="B15" s="8"/>
      <c r="C15" s="8"/>
      <c r="D15" s="8"/>
      <c r="E15" s="8"/>
      <c r="F15" s="8"/>
      <c r="G15" s="8"/>
    </row>
    <row r="16" spans="1:10" x14ac:dyDescent="0.25">
      <c r="A16" s="37" t="s">
        <v>26</v>
      </c>
      <c r="B16" s="38"/>
      <c r="C16" s="38"/>
      <c r="D16" s="38"/>
      <c r="E16" s="38"/>
      <c r="F16" s="38"/>
      <c r="G16" s="38"/>
      <c r="H16" s="39"/>
      <c r="I16" s="40"/>
    </row>
    <row r="17" spans="1:9" x14ac:dyDescent="0.25">
      <c r="B17" s="2">
        <v>2</v>
      </c>
      <c r="C17" s="3" t="s">
        <v>27</v>
      </c>
      <c r="D17" s="5" t="s">
        <v>24</v>
      </c>
      <c r="G17" s="6">
        <v>310</v>
      </c>
    </row>
    <row r="18" spans="1:9" x14ac:dyDescent="0.25">
      <c r="D18" s="34" t="e">
        <f>SUBSTITUTE("Sp.mat: 0.00%",".",IF(VALUE("1.2")=1.2,".",","),2)</f>
        <v>#VALUE!</v>
      </c>
      <c r="F18" s="34" t="e">
        <f>SUBSTITUTE("Sp.man: 0.00%",".",IF(VALUE("1.2")=1.2,".",","),2)</f>
        <v>#VALUE!</v>
      </c>
      <c r="G18" s="34" t="e">
        <f>SUBSTITUTE("Sp.uti: 0.00%",".",IF(VALUE("1.2")=1.2,".",","),2)</f>
        <v>#VALUE!</v>
      </c>
    </row>
    <row r="19" spans="1:9" x14ac:dyDescent="0.25">
      <c r="A19" s="35" t="s">
        <v>28</v>
      </c>
      <c r="B19" s="8"/>
      <c r="C19" s="8"/>
      <c r="D19" s="8"/>
      <c r="E19" s="8"/>
      <c r="F19" s="8"/>
      <c r="G19" s="8"/>
    </row>
    <row r="20" spans="1:9" x14ac:dyDescent="0.25">
      <c r="A20" s="8"/>
      <c r="B20" s="8"/>
      <c r="C20" s="8"/>
      <c r="D20" s="8"/>
      <c r="E20" s="8"/>
      <c r="F20" s="8"/>
      <c r="G20" s="8"/>
    </row>
    <row r="21" spans="1:9" x14ac:dyDescent="0.25">
      <c r="A21" s="37" t="s">
        <v>26</v>
      </c>
      <c r="B21" s="38"/>
      <c r="C21" s="38"/>
      <c r="D21" s="38"/>
      <c r="E21" s="38"/>
      <c r="F21" s="38"/>
      <c r="G21" s="38"/>
      <c r="H21" s="39"/>
      <c r="I21" s="40"/>
    </row>
    <row r="22" spans="1:9" x14ac:dyDescent="0.25">
      <c r="B22" s="2">
        <v>3</v>
      </c>
      <c r="C22" s="3" t="s">
        <v>29</v>
      </c>
      <c r="D22" s="5" t="s">
        <v>30</v>
      </c>
      <c r="G22" s="6">
        <v>0.5</v>
      </c>
    </row>
    <row r="23" spans="1:9" x14ac:dyDescent="0.25">
      <c r="D23" s="34" t="e">
        <f>SUBSTITUTE("Sp.mat: 0.00%",".",IF(VALUE("1.2")=1.2,".",","),2)</f>
        <v>#VALUE!</v>
      </c>
      <c r="F23" s="34" t="e">
        <f>SUBSTITUTE("Sp.man: 0.00%",".",IF(VALUE("1.2")=1.2,".",","),2)</f>
        <v>#VALUE!</v>
      </c>
      <c r="G23" s="34" t="e">
        <f>SUBSTITUTE("Sp.uti: 0.00%",".",IF(VALUE("1.2")=1.2,".",","),2)</f>
        <v>#VALUE!</v>
      </c>
    </row>
    <row r="24" spans="1:9" x14ac:dyDescent="0.25">
      <c r="A24" s="35" t="s">
        <v>31</v>
      </c>
      <c r="B24" s="8"/>
      <c r="C24" s="8"/>
      <c r="D24" s="8"/>
      <c r="E24" s="8"/>
      <c r="F24" s="8"/>
      <c r="G24" s="8"/>
    </row>
    <row r="25" spans="1:9" x14ac:dyDescent="0.25">
      <c r="A25" s="8"/>
      <c r="B25" s="8"/>
      <c r="C25" s="8"/>
      <c r="D25" s="8"/>
      <c r="E25" s="8"/>
      <c r="F25" s="8"/>
      <c r="G25" s="8"/>
    </row>
    <row r="26" spans="1:9" x14ac:dyDescent="0.25">
      <c r="A26" s="37" t="s">
        <v>26</v>
      </c>
      <c r="B26" s="38"/>
      <c r="C26" s="38"/>
      <c r="D26" s="38"/>
      <c r="E26" s="38"/>
      <c r="F26" s="38"/>
      <c r="G26" s="38"/>
      <c r="H26" s="39"/>
      <c r="I26" s="40"/>
    </row>
    <row r="27" spans="1:9" x14ac:dyDescent="0.25">
      <c r="B27" s="2">
        <v>4</v>
      </c>
      <c r="C27" s="3" t="s">
        <v>32</v>
      </c>
      <c r="D27" s="5" t="s">
        <v>24</v>
      </c>
      <c r="G27" s="6">
        <v>25</v>
      </c>
    </row>
    <row r="28" spans="1:9" x14ac:dyDescent="0.25">
      <c r="D28" s="34" t="e">
        <f>SUBSTITUTE("Sp.mat: 0.00%",".",IF(VALUE("1.2")=1.2,".",","),2)</f>
        <v>#VALUE!</v>
      </c>
      <c r="F28" s="34" t="e">
        <f>SUBSTITUTE("Sp.man: 0.00%",".",IF(VALUE("1.2")=1.2,".",","),2)</f>
        <v>#VALUE!</v>
      </c>
      <c r="G28" s="34" t="e">
        <f>SUBSTITUTE("Sp.uti: 0.00%",".",IF(VALUE("1.2")=1.2,".",","),2)</f>
        <v>#VALUE!</v>
      </c>
    </row>
    <row r="29" spans="1:9" x14ac:dyDescent="0.25">
      <c r="A29" s="35" t="s">
        <v>33</v>
      </c>
      <c r="B29" s="8"/>
      <c r="C29" s="8"/>
      <c r="D29" s="8"/>
      <c r="E29" s="8"/>
      <c r="F29" s="8"/>
      <c r="G29" s="8"/>
    </row>
    <row r="30" spans="1:9" x14ac:dyDescent="0.25">
      <c r="A30" s="8"/>
      <c r="B30" s="8"/>
      <c r="C30" s="8"/>
      <c r="D30" s="8"/>
      <c r="E30" s="8"/>
      <c r="F30" s="8"/>
      <c r="G30" s="8"/>
    </row>
    <row r="31" spans="1:9" x14ac:dyDescent="0.25">
      <c r="A31" s="37" t="s">
        <v>26</v>
      </c>
      <c r="B31" s="38"/>
      <c r="C31" s="38"/>
      <c r="D31" s="38"/>
      <c r="E31" s="38"/>
      <c r="F31" s="38"/>
      <c r="G31" s="38"/>
      <c r="H31" s="39"/>
      <c r="I31" s="40"/>
    </row>
    <row r="32" spans="1:9" x14ac:dyDescent="0.25">
      <c r="B32" s="2">
        <v>5</v>
      </c>
      <c r="C32" s="3" t="s">
        <v>34</v>
      </c>
      <c r="D32" s="5" t="s">
        <v>24</v>
      </c>
      <c r="G32" s="6">
        <v>120</v>
      </c>
    </row>
    <row r="33" spans="1:9" x14ac:dyDescent="0.25">
      <c r="D33" s="34" t="e">
        <f>SUBSTITUTE("Sp.mat: 0.00%",".",IF(VALUE("1.2")=1.2,".",","),2)</f>
        <v>#VALUE!</v>
      </c>
      <c r="F33" s="34" t="e">
        <f>SUBSTITUTE("Sp.man: 0.00%",".",IF(VALUE("1.2")=1.2,".",","),2)</f>
        <v>#VALUE!</v>
      </c>
      <c r="G33" s="34" t="e">
        <f>SUBSTITUTE("Sp.uti: 0.00%",".",IF(VALUE("1.2")=1.2,".",","),2)</f>
        <v>#VALUE!</v>
      </c>
    </row>
    <row r="34" spans="1:9" x14ac:dyDescent="0.25">
      <c r="A34" s="35" t="s">
        <v>35</v>
      </c>
      <c r="B34" s="8"/>
      <c r="C34" s="8"/>
      <c r="D34" s="8"/>
      <c r="E34" s="8"/>
      <c r="F34" s="8"/>
      <c r="G34" s="8"/>
    </row>
    <row r="35" spans="1:9" x14ac:dyDescent="0.25">
      <c r="A35" s="8"/>
      <c r="B35" s="8"/>
      <c r="C35" s="8"/>
      <c r="D35" s="8"/>
      <c r="E35" s="8"/>
      <c r="F35" s="8"/>
      <c r="G35" s="8"/>
    </row>
    <row r="36" spans="1:9" x14ac:dyDescent="0.25">
      <c r="A36" s="37" t="s">
        <v>26</v>
      </c>
      <c r="B36" s="38"/>
      <c r="C36" s="38"/>
      <c r="D36" s="38"/>
      <c r="E36" s="38"/>
      <c r="F36" s="38"/>
      <c r="G36" s="38"/>
      <c r="H36" s="39"/>
      <c r="I36" s="40"/>
    </row>
    <row r="37" spans="1:9" x14ac:dyDescent="0.25">
      <c r="B37" s="2">
        <v>6</v>
      </c>
      <c r="C37" s="3" t="s">
        <v>27</v>
      </c>
      <c r="D37" s="5" t="s">
        <v>24</v>
      </c>
      <c r="G37" s="6">
        <v>120</v>
      </c>
    </row>
    <row r="38" spans="1:9" x14ac:dyDescent="0.25">
      <c r="D38" s="34" t="e">
        <f>SUBSTITUTE("Sp.mat: 0.00%",".",IF(VALUE("1.2")=1.2,".",","),2)</f>
        <v>#VALUE!</v>
      </c>
      <c r="F38" s="34" t="e">
        <f>SUBSTITUTE("Sp.man: 0.00%",".",IF(VALUE("1.2")=1.2,".",","),2)</f>
        <v>#VALUE!</v>
      </c>
      <c r="G38" s="34" t="e">
        <f>SUBSTITUTE("Sp.uti: 0.00%",".",IF(VALUE("1.2")=1.2,".",","),2)</f>
        <v>#VALUE!</v>
      </c>
    </row>
    <row r="39" spans="1:9" x14ac:dyDescent="0.25">
      <c r="A39" s="35" t="s">
        <v>36</v>
      </c>
      <c r="B39" s="8"/>
      <c r="C39" s="8"/>
      <c r="D39" s="8"/>
      <c r="E39" s="8"/>
      <c r="F39" s="8"/>
      <c r="G39" s="8"/>
    </row>
    <row r="40" spans="1:9" x14ac:dyDescent="0.25">
      <c r="A40" s="8"/>
      <c r="B40" s="8"/>
      <c r="C40" s="8"/>
      <c r="D40" s="8"/>
      <c r="E40" s="8"/>
      <c r="F40" s="8"/>
      <c r="G40" s="8"/>
    </row>
    <row r="41" spans="1:9" x14ac:dyDescent="0.25">
      <c r="A41" s="37" t="s">
        <v>26</v>
      </c>
      <c r="B41" s="38"/>
      <c r="C41" s="38"/>
      <c r="D41" s="38"/>
      <c r="E41" s="38"/>
      <c r="F41" s="38"/>
      <c r="G41" s="38"/>
      <c r="H41" s="39"/>
      <c r="I41" s="40"/>
    </row>
    <row r="42" spans="1:9" x14ac:dyDescent="0.25">
      <c r="B42" s="2">
        <v>7</v>
      </c>
      <c r="C42" s="3" t="s">
        <v>37</v>
      </c>
      <c r="D42" s="5" t="s">
        <v>38</v>
      </c>
      <c r="G42" s="6">
        <v>120</v>
      </c>
    </row>
    <row r="43" spans="1:9" x14ac:dyDescent="0.25">
      <c r="D43" s="34" t="e">
        <f>SUBSTITUTE("Sp.mat: 0.00%",".",IF(VALUE("1.2")=1.2,".",","),2)</f>
        <v>#VALUE!</v>
      </c>
      <c r="F43" s="34" t="e">
        <f>SUBSTITUTE("Sp.man: 0.00%",".",IF(VALUE("1.2")=1.2,".",","),2)</f>
        <v>#VALUE!</v>
      </c>
      <c r="G43" s="34" t="e">
        <f>SUBSTITUTE("Sp.uti: 0.00%",".",IF(VALUE("1.2")=1.2,".",","),2)</f>
        <v>#VALUE!</v>
      </c>
    </row>
    <row r="44" spans="1:9" x14ac:dyDescent="0.25">
      <c r="A44" s="35" t="s">
        <v>39</v>
      </c>
      <c r="B44" s="8"/>
      <c r="C44" s="8"/>
      <c r="D44" s="8"/>
      <c r="E44" s="8"/>
      <c r="F44" s="8"/>
      <c r="G44" s="8"/>
    </row>
    <row r="45" spans="1:9" x14ac:dyDescent="0.25">
      <c r="A45" s="8"/>
      <c r="B45" s="8"/>
      <c r="C45" s="8"/>
      <c r="D45" s="8"/>
      <c r="E45" s="8"/>
      <c r="F45" s="8"/>
      <c r="G45" s="8"/>
    </row>
    <row r="46" spans="1:9" x14ac:dyDescent="0.25">
      <c r="A46" s="37" t="s">
        <v>26</v>
      </c>
      <c r="B46" s="38"/>
      <c r="C46" s="38"/>
      <c r="D46" s="38"/>
      <c r="E46" s="38"/>
      <c r="F46" s="38"/>
      <c r="G46" s="38"/>
      <c r="H46" s="39"/>
      <c r="I46" s="40"/>
    </row>
    <row r="47" spans="1:9" x14ac:dyDescent="0.25">
      <c r="B47" s="2">
        <v>8</v>
      </c>
      <c r="C47" s="3" t="s">
        <v>40</v>
      </c>
      <c r="D47" s="5" t="s">
        <v>38</v>
      </c>
      <c r="G47" s="6">
        <v>135</v>
      </c>
    </row>
    <row r="48" spans="1:9" x14ac:dyDescent="0.25">
      <c r="D48" s="34" t="e">
        <f>SUBSTITUTE("Sp.mat: 0.00%",".",IF(VALUE("1.2")=1.2,".",","),2)</f>
        <v>#VALUE!</v>
      </c>
      <c r="F48" s="34" t="e">
        <f>SUBSTITUTE("Sp.man: 0.00%",".",IF(VALUE("1.2")=1.2,".",","),2)</f>
        <v>#VALUE!</v>
      </c>
      <c r="G48" s="34" t="e">
        <f>SUBSTITUTE("Sp.uti: 0.00%",".",IF(VALUE("1.2")=1.2,".",","),2)</f>
        <v>#VALUE!</v>
      </c>
    </row>
    <row r="49" spans="1:9" x14ac:dyDescent="0.25">
      <c r="A49" s="35" t="s">
        <v>41</v>
      </c>
      <c r="B49" s="8"/>
      <c r="C49" s="8"/>
      <c r="D49" s="8"/>
      <c r="E49" s="8"/>
      <c r="F49" s="8"/>
      <c r="G49" s="8"/>
    </row>
    <row r="50" spans="1:9" x14ac:dyDescent="0.25">
      <c r="A50" s="8"/>
      <c r="B50" s="8"/>
      <c r="C50" s="8"/>
      <c r="D50" s="8"/>
      <c r="E50" s="8"/>
      <c r="F50" s="8"/>
      <c r="G50" s="8"/>
    </row>
    <row r="51" spans="1:9" x14ac:dyDescent="0.25">
      <c r="A51" s="37" t="s">
        <v>26</v>
      </c>
      <c r="B51" s="38"/>
      <c r="C51" s="38"/>
      <c r="D51" s="38"/>
      <c r="E51" s="38"/>
      <c r="F51" s="38"/>
      <c r="G51" s="38"/>
      <c r="H51" s="39"/>
      <c r="I51" s="40"/>
    </row>
    <row r="52" spans="1:9" x14ac:dyDescent="0.25">
      <c r="B52" s="2">
        <v>9</v>
      </c>
      <c r="C52" s="3" t="s">
        <v>42</v>
      </c>
      <c r="D52" s="5" t="s">
        <v>24</v>
      </c>
      <c r="G52" s="6">
        <v>80</v>
      </c>
    </row>
    <row r="53" spans="1:9" x14ac:dyDescent="0.25">
      <c r="D53" s="34" t="e">
        <f>SUBSTITUTE("Sp.mat: 0.00%",".",IF(VALUE("1.2")=1.2,".",","),2)</f>
        <v>#VALUE!</v>
      </c>
      <c r="F53" s="34" t="e">
        <f>SUBSTITUTE("Sp.man: 0.00%",".",IF(VALUE("1.2")=1.2,".",","),2)</f>
        <v>#VALUE!</v>
      </c>
      <c r="G53" s="34" t="e">
        <f>SUBSTITUTE("Sp.uti: 0.00%",".",IF(VALUE("1.2")=1.2,".",","),2)</f>
        <v>#VALUE!</v>
      </c>
    </row>
    <row r="54" spans="1:9" x14ac:dyDescent="0.25">
      <c r="A54" s="35" t="s">
        <v>43</v>
      </c>
      <c r="B54" s="8"/>
      <c r="C54" s="8"/>
      <c r="D54" s="8"/>
      <c r="E54" s="8"/>
      <c r="F54" s="8"/>
      <c r="G54" s="8"/>
    </row>
    <row r="55" spans="1:9" x14ac:dyDescent="0.25">
      <c r="A55" s="8"/>
      <c r="B55" s="8"/>
      <c r="C55" s="8"/>
      <c r="D55" s="8"/>
      <c r="E55" s="8"/>
      <c r="F55" s="8"/>
      <c r="G55" s="8"/>
    </row>
    <row r="56" spans="1:9" x14ac:dyDescent="0.25">
      <c r="A56" s="37" t="s">
        <v>26</v>
      </c>
      <c r="B56" s="38"/>
      <c r="C56" s="38"/>
      <c r="D56" s="38"/>
      <c r="E56" s="38"/>
      <c r="F56" s="38"/>
      <c r="G56" s="38"/>
      <c r="H56" s="39"/>
      <c r="I56" s="40"/>
    </row>
    <row r="57" spans="1:9" x14ac:dyDescent="0.25">
      <c r="B57" s="2">
        <v>10</v>
      </c>
      <c r="C57" s="3" t="s">
        <v>44</v>
      </c>
      <c r="D57" s="5" t="s">
        <v>24</v>
      </c>
      <c r="G57" s="6">
        <v>80</v>
      </c>
    </row>
    <row r="58" spans="1:9" x14ac:dyDescent="0.25">
      <c r="D58" s="34" t="e">
        <f>SUBSTITUTE("Sp.mat: 0.00%",".",IF(VALUE("1.2")=1.2,".",","),2)</f>
        <v>#VALUE!</v>
      </c>
      <c r="F58" s="34" t="e">
        <f>SUBSTITUTE("Sp.man: 0.00%",".",IF(VALUE("1.2")=1.2,".",","),2)</f>
        <v>#VALUE!</v>
      </c>
      <c r="G58" s="34" t="e">
        <f>SUBSTITUTE("Sp.uti: 0.00%",".",IF(VALUE("1.2")=1.2,".",","),2)</f>
        <v>#VALUE!</v>
      </c>
    </row>
    <row r="59" spans="1:9" x14ac:dyDescent="0.25">
      <c r="A59" s="35" t="s">
        <v>45</v>
      </c>
      <c r="B59" s="8"/>
      <c r="C59" s="8"/>
      <c r="D59" s="8"/>
      <c r="E59" s="8"/>
      <c r="F59" s="8"/>
      <c r="G59" s="8"/>
    </row>
    <row r="60" spans="1:9" x14ac:dyDescent="0.25">
      <c r="A60" s="8"/>
      <c r="B60" s="8"/>
      <c r="C60" s="8"/>
      <c r="D60" s="8"/>
      <c r="E60" s="8"/>
      <c r="F60" s="8"/>
      <c r="G60" s="8"/>
    </row>
    <row r="61" spans="1:9" x14ac:dyDescent="0.25">
      <c r="A61" s="37" t="s">
        <v>26</v>
      </c>
      <c r="B61" s="38"/>
      <c r="C61" s="38"/>
      <c r="D61" s="38"/>
      <c r="E61" s="38"/>
      <c r="F61" s="38"/>
      <c r="G61" s="38"/>
      <c r="H61" s="39"/>
      <c r="I61" s="40"/>
    </row>
    <row r="62" spans="1:9" x14ac:dyDescent="0.25">
      <c r="B62" s="2">
        <v>11</v>
      </c>
      <c r="C62" s="3" t="s">
        <v>44</v>
      </c>
      <c r="D62" s="5" t="s">
        <v>24</v>
      </c>
      <c r="G62" s="6">
        <v>22</v>
      </c>
    </row>
    <row r="63" spans="1:9" x14ac:dyDescent="0.25">
      <c r="D63" s="34" t="e">
        <f>SUBSTITUTE("Sp.mat: 0.00%",".",IF(VALUE("1.2")=1.2,".",","),2)</f>
        <v>#VALUE!</v>
      </c>
      <c r="F63" s="34" t="e">
        <f>SUBSTITUTE("Sp.man: 0.00%",".",IF(VALUE("1.2")=1.2,".",","),2)</f>
        <v>#VALUE!</v>
      </c>
      <c r="G63" s="34" t="e">
        <f>SUBSTITUTE("Sp.uti: 0.00%",".",IF(VALUE("1.2")=1.2,".",","),2)</f>
        <v>#VALUE!</v>
      </c>
    </row>
    <row r="64" spans="1:9" x14ac:dyDescent="0.25">
      <c r="A64" s="35" t="s">
        <v>46</v>
      </c>
      <c r="B64" s="8"/>
      <c r="C64" s="8"/>
      <c r="D64" s="8"/>
      <c r="E64" s="8"/>
      <c r="F64" s="8"/>
      <c r="G64" s="8"/>
    </row>
    <row r="65" spans="1:9" x14ac:dyDescent="0.25">
      <c r="A65" s="8"/>
      <c r="B65" s="8"/>
      <c r="C65" s="8"/>
      <c r="D65" s="8"/>
      <c r="E65" s="8"/>
      <c r="F65" s="8"/>
      <c r="G65" s="8"/>
    </row>
    <row r="66" spans="1:9" x14ac:dyDescent="0.25">
      <c r="A66" s="37" t="s">
        <v>26</v>
      </c>
      <c r="B66" s="38"/>
      <c r="C66" s="38"/>
      <c r="D66" s="38"/>
      <c r="E66" s="38"/>
      <c r="F66" s="38"/>
      <c r="G66" s="38"/>
      <c r="H66" s="39"/>
      <c r="I66" s="40"/>
    </row>
    <row r="67" spans="1:9" x14ac:dyDescent="0.25">
      <c r="B67" s="2">
        <v>12</v>
      </c>
      <c r="C67" s="3" t="s">
        <v>47</v>
      </c>
      <c r="D67" s="5" t="s">
        <v>38</v>
      </c>
      <c r="G67" s="6">
        <v>20</v>
      </c>
    </row>
    <row r="68" spans="1:9" x14ac:dyDescent="0.25">
      <c r="D68" s="34" t="e">
        <f>SUBSTITUTE("Sp.mat: 0.00%",".",IF(VALUE("1.2")=1.2,".",","),2)</f>
        <v>#VALUE!</v>
      </c>
      <c r="F68" s="34" t="e">
        <f>SUBSTITUTE("Sp.man: 0.00%",".",IF(VALUE("1.2")=1.2,".",","),2)</f>
        <v>#VALUE!</v>
      </c>
      <c r="G68" s="34" t="e">
        <f>SUBSTITUTE("Sp.uti: 0.00%",".",IF(VALUE("1.2")=1.2,".",","),2)</f>
        <v>#VALUE!</v>
      </c>
    </row>
    <row r="69" spans="1:9" x14ac:dyDescent="0.25">
      <c r="A69" s="35" t="s">
        <v>48</v>
      </c>
      <c r="B69" s="8"/>
      <c r="C69" s="8"/>
      <c r="D69" s="8"/>
      <c r="E69" s="8"/>
      <c r="F69" s="8"/>
      <c r="G69" s="8"/>
    </row>
    <row r="70" spans="1:9" x14ac:dyDescent="0.25">
      <c r="A70" s="8"/>
      <c r="B70" s="8"/>
      <c r="C70" s="8"/>
      <c r="D70" s="8"/>
      <c r="E70" s="8"/>
      <c r="F70" s="8"/>
      <c r="G70" s="8"/>
    </row>
    <row r="71" spans="1:9" x14ac:dyDescent="0.25">
      <c r="A71" s="37" t="s">
        <v>26</v>
      </c>
      <c r="B71" s="38"/>
      <c r="C71" s="38"/>
      <c r="D71" s="38"/>
      <c r="E71" s="38"/>
      <c r="F71" s="38"/>
      <c r="G71" s="38"/>
      <c r="H71" s="39"/>
      <c r="I71" s="40"/>
    </row>
    <row r="72" spans="1:9" x14ac:dyDescent="0.25">
      <c r="B72" s="2">
        <v>13</v>
      </c>
      <c r="C72" s="3" t="s">
        <v>23</v>
      </c>
      <c r="D72" s="5" t="s">
        <v>24</v>
      </c>
      <c r="G72" s="6">
        <v>3</v>
      </c>
    </row>
    <row r="73" spans="1:9" x14ac:dyDescent="0.25">
      <c r="D73" s="34" t="e">
        <f>SUBSTITUTE("Sp.mat: 0.00%",".",IF(VALUE("1.2")=1.2,".",","),2)</f>
        <v>#VALUE!</v>
      </c>
      <c r="F73" s="34" t="e">
        <f>SUBSTITUTE("Sp.man: 0.00%",".",IF(VALUE("1.2")=1.2,".",","),2)</f>
        <v>#VALUE!</v>
      </c>
      <c r="G73" s="34" t="e">
        <f>SUBSTITUTE("Sp.uti: 0.00%",".",IF(VALUE("1.2")=1.2,".",","),2)</f>
        <v>#VALUE!</v>
      </c>
    </row>
    <row r="74" spans="1:9" x14ac:dyDescent="0.25">
      <c r="A74" s="35" t="s">
        <v>49</v>
      </c>
      <c r="B74" s="8"/>
      <c r="C74" s="8"/>
      <c r="D74" s="8"/>
      <c r="E74" s="8"/>
      <c r="F74" s="8"/>
      <c r="G74" s="8"/>
    </row>
    <row r="75" spans="1:9" x14ac:dyDescent="0.25">
      <c r="A75" s="8"/>
      <c r="B75" s="8"/>
      <c r="C75" s="8"/>
      <c r="D75" s="8"/>
      <c r="E75" s="8"/>
      <c r="F75" s="8"/>
      <c r="G75" s="8"/>
    </row>
    <row r="76" spans="1:9" x14ac:dyDescent="0.25">
      <c r="A76" s="37" t="s">
        <v>26</v>
      </c>
      <c r="B76" s="38"/>
      <c r="C76" s="38"/>
      <c r="D76" s="38"/>
      <c r="E76" s="38"/>
      <c r="F76" s="38"/>
      <c r="G76" s="38"/>
      <c r="H76" s="39"/>
      <c r="I76" s="40"/>
    </row>
    <row r="77" spans="1:9" x14ac:dyDescent="0.25">
      <c r="B77" s="2">
        <v>14</v>
      </c>
      <c r="C77" s="3" t="s">
        <v>27</v>
      </c>
      <c r="D77" s="5" t="s">
        <v>24</v>
      </c>
      <c r="G77" s="6">
        <v>3</v>
      </c>
    </row>
    <row r="78" spans="1:9" x14ac:dyDescent="0.25">
      <c r="D78" s="34" t="e">
        <f>SUBSTITUTE("Sp.mat: 0.00%",".",IF(VALUE("1.2")=1.2,".",","),2)</f>
        <v>#VALUE!</v>
      </c>
      <c r="F78" s="34" t="e">
        <f>SUBSTITUTE("Sp.man: 0.00%",".",IF(VALUE("1.2")=1.2,".",","),2)</f>
        <v>#VALUE!</v>
      </c>
      <c r="G78" s="34" t="e">
        <f>SUBSTITUTE("Sp.uti: 0.00%",".",IF(VALUE("1.2")=1.2,".",","),2)</f>
        <v>#VALUE!</v>
      </c>
    </row>
    <row r="79" spans="1:9" x14ac:dyDescent="0.25">
      <c r="A79" s="35" t="s">
        <v>50</v>
      </c>
      <c r="B79" s="8"/>
      <c r="C79" s="8"/>
      <c r="D79" s="8"/>
      <c r="E79" s="8"/>
      <c r="F79" s="8"/>
      <c r="G79" s="8"/>
    </row>
    <row r="80" spans="1:9" x14ac:dyDescent="0.25">
      <c r="A80" s="8"/>
      <c r="B80" s="8"/>
      <c r="C80" s="8"/>
      <c r="D80" s="8"/>
      <c r="E80" s="8"/>
      <c r="F80" s="8"/>
      <c r="G80" s="8"/>
    </row>
    <row r="81" spans="1:9" x14ac:dyDescent="0.25">
      <c r="A81" s="37" t="s">
        <v>26</v>
      </c>
      <c r="B81" s="38"/>
      <c r="C81" s="38"/>
      <c r="D81" s="38"/>
      <c r="E81" s="38"/>
      <c r="F81" s="38"/>
      <c r="G81" s="38"/>
      <c r="H81" s="39"/>
      <c r="I81" s="40"/>
    </row>
    <row r="82" spans="1:9" x14ac:dyDescent="0.25">
      <c r="B82" s="2">
        <v>15</v>
      </c>
      <c r="C82" s="3" t="s">
        <v>51</v>
      </c>
      <c r="D82" s="5" t="s">
        <v>24</v>
      </c>
      <c r="G82" s="6">
        <v>80</v>
      </c>
    </row>
    <row r="83" spans="1:9" x14ac:dyDescent="0.25">
      <c r="D83" s="34" t="e">
        <f>SUBSTITUTE("Sp.mat: 0.00%",".",IF(VALUE("1.2")=1.2,".",","),2)</f>
        <v>#VALUE!</v>
      </c>
      <c r="F83" s="34" t="e">
        <f>SUBSTITUTE("Sp.man: 0.00%",".",IF(VALUE("1.2")=1.2,".",","),2)</f>
        <v>#VALUE!</v>
      </c>
      <c r="G83" s="34" t="e">
        <f>SUBSTITUTE("Sp.uti: 0.00%",".",IF(VALUE("1.2")=1.2,".",","),2)</f>
        <v>#VALUE!</v>
      </c>
    </row>
    <row r="84" spans="1:9" x14ac:dyDescent="0.25">
      <c r="A84" s="35" t="s">
        <v>52</v>
      </c>
      <c r="B84" s="8"/>
      <c r="C84" s="8"/>
      <c r="D84" s="8"/>
      <c r="E84" s="8"/>
      <c r="F84" s="8"/>
      <c r="G84" s="8"/>
    </row>
    <row r="85" spans="1:9" x14ac:dyDescent="0.25">
      <c r="A85" s="8"/>
      <c r="B85" s="8"/>
      <c r="C85" s="8"/>
      <c r="D85" s="8"/>
      <c r="E85" s="8"/>
      <c r="F85" s="8"/>
      <c r="G85" s="8"/>
    </row>
    <row r="86" spans="1:9" x14ac:dyDescent="0.25">
      <c r="A86" s="37" t="s">
        <v>26</v>
      </c>
      <c r="B86" s="38"/>
      <c r="C86" s="38"/>
      <c r="D86" s="38"/>
      <c r="E86" s="38"/>
      <c r="F86" s="38"/>
      <c r="G86" s="38"/>
      <c r="H86" s="39"/>
      <c r="I86" s="40"/>
    </row>
    <row r="87" spans="1:9" x14ac:dyDescent="0.25">
      <c r="B87" s="2">
        <v>16</v>
      </c>
      <c r="C87" s="3" t="s">
        <v>53</v>
      </c>
      <c r="D87" s="5" t="s">
        <v>38</v>
      </c>
      <c r="G87" s="6">
        <v>135</v>
      </c>
    </row>
    <row r="88" spans="1:9" x14ac:dyDescent="0.25">
      <c r="D88" s="34" t="e">
        <f>SUBSTITUTE("Sp.mat: 0.00%",".",IF(VALUE("1.2")=1.2,".",","),2)</f>
        <v>#VALUE!</v>
      </c>
      <c r="F88" s="34" t="e">
        <f>SUBSTITUTE("Sp.man: 0.00%",".",IF(VALUE("1.2")=1.2,".",","),2)</f>
        <v>#VALUE!</v>
      </c>
      <c r="G88" s="34" t="e">
        <f>SUBSTITUTE("Sp.uti: 0.00%",".",IF(VALUE("1.2")=1.2,".",","),2)</f>
        <v>#VALUE!</v>
      </c>
    </row>
    <row r="89" spans="1:9" x14ac:dyDescent="0.25">
      <c r="A89" s="35" t="s">
        <v>54</v>
      </c>
      <c r="B89" s="8"/>
      <c r="C89" s="8"/>
      <c r="D89" s="8"/>
      <c r="E89" s="8"/>
      <c r="F89" s="8"/>
      <c r="G89" s="8"/>
    </row>
    <row r="90" spans="1:9" x14ac:dyDescent="0.25">
      <c r="A90" s="8"/>
      <c r="B90" s="8"/>
      <c r="C90" s="8"/>
      <c r="D90" s="8"/>
      <c r="E90" s="8"/>
      <c r="F90" s="8"/>
      <c r="G90" s="8"/>
    </row>
    <row r="91" spans="1:9" x14ac:dyDescent="0.25">
      <c r="A91" s="37" t="s">
        <v>26</v>
      </c>
      <c r="B91" s="38"/>
      <c r="C91" s="38"/>
      <c r="D91" s="38"/>
      <c r="E91" s="38"/>
      <c r="F91" s="38"/>
      <c r="G91" s="38"/>
      <c r="H91" s="39"/>
      <c r="I91" s="40"/>
    </row>
    <row r="92" spans="1:9" x14ac:dyDescent="0.25">
      <c r="B92" s="2">
        <v>17</v>
      </c>
      <c r="C92" s="3" t="s">
        <v>27</v>
      </c>
      <c r="D92" s="5" t="s">
        <v>24</v>
      </c>
      <c r="G92" s="6">
        <v>120</v>
      </c>
    </row>
    <row r="93" spans="1:9" x14ac:dyDescent="0.25">
      <c r="D93" s="34" t="e">
        <f>SUBSTITUTE("Sp.mat: 0.00%",".",IF(VALUE("1.2")=1.2,".",","),2)</f>
        <v>#VALUE!</v>
      </c>
      <c r="F93" s="34" t="e">
        <f>SUBSTITUTE("Sp.man: 0.00%",".",IF(VALUE("1.2")=1.2,".",","),2)</f>
        <v>#VALUE!</v>
      </c>
      <c r="G93" s="34" t="e">
        <f>SUBSTITUTE("Sp.uti: 0.00%",".",IF(VALUE("1.2")=1.2,".",","),2)</f>
        <v>#VALUE!</v>
      </c>
    </row>
    <row r="94" spans="1:9" x14ac:dyDescent="0.25">
      <c r="A94" s="35" t="s">
        <v>55</v>
      </c>
      <c r="B94" s="8"/>
      <c r="C94" s="8"/>
      <c r="D94" s="8"/>
      <c r="E94" s="8"/>
      <c r="F94" s="8"/>
      <c r="G94" s="8"/>
    </row>
    <row r="95" spans="1:9" x14ac:dyDescent="0.25">
      <c r="A95" s="8"/>
      <c r="B95" s="8"/>
      <c r="C95" s="8"/>
      <c r="D95" s="8"/>
      <c r="E95" s="8"/>
      <c r="F95" s="8"/>
      <c r="G95" s="8"/>
    </row>
    <row r="96" spans="1:9" x14ac:dyDescent="0.25">
      <c r="A96" s="37" t="s">
        <v>26</v>
      </c>
      <c r="B96" s="38"/>
      <c r="C96" s="38"/>
      <c r="D96" s="38"/>
      <c r="E96" s="38"/>
      <c r="F96" s="38"/>
      <c r="G96" s="38"/>
      <c r="H96" s="39"/>
      <c r="I96" s="40"/>
    </row>
    <row r="97" spans="1:9" x14ac:dyDescent="0.25">
      <c r="B97" s="2">
        <v>18</v>
      </c>
      <c r="C97" s="3" t="s">
        <v>56</v>
      </c>
      <c r="D97" s="5" t="s">
        <v>24</v>
      </c>
      <c r="G97" s="6">
        <v>120</v>
      </c>
    </row>
    <row r="98" spans="1:9" x14ac:dyDescent="0.25">
      <c r="D98" s="34" t="e">
        <f>SUBSTITUTE("Sp.mat: 0.00%",".",IF(VALUE("1.2")=1.2,".",","),2)</f>
        <v>#VALUE!</v>
      </c>
      <c r="F98" s="34" t="e">
        <f>SUBSTITUTE("Sp.man: 0.00%",".",IF(VALUE("1.2")=1.2,".",","),2)</f>
        <v>#VALUE!</v>
      </c>
      <c r="G98" s="34" t="e">
        <f>SUBSTITUTE("Sp.uti: 0.00%",".",IF(VALUE("1.2")=1.2,".",","),2)</f>
        <v>#VALUE!</v>
      </c>
    </row>
    <row r="99" spans="1:9" x14ac:dyDescent="0.25">
      <c r="A99" s="35" t="s">
        <v>57</v>
      </c>
      <c r="B99" s="8"/>
      <c r="C99" s="8"/>
      <c r="D99" s="8"/>
      <c r="E99" s="8"/>
      <c r="F99" s="8"/>
      <c r="G99" s="8"/>
    </row>
    <row r="100" spans="1:9" x14ac:dyDescent="0.25">
      <c r="A100" s="8"/>
      <c r="B100" s="8"/>
      <c r="C100" s="8"/>
      <c r="D100" s="8"/>
      <c r="E100" s="8"/>
      <c r="F100" s="8"/>
      <c r="G100" s="8"/>
    </row>
    <row r="101" spans="1:9" x14ac:dyDescent="0.25">
      <c r="A101" s="37" t="s">
        <v>26</v>
      </c>
      <c r="B101" s="38"/>
      <c r="C101" s="38"/>
      <c r="D101" s="38"/>
      <c r="E101" s="38"/>
      <c r="F101" s="38"/>
      <c r="G101" s="38"/>
      <c r="H101" s="39"/>
      <c r="I101" s="40"/>
    </row>
    <row r="102" spans="1:9" x14ac:dyDescent="0.25">
      <c r="B102" s="2">
        <v>19</v>
      </c>
      <c r="C102" s="3" t="s">
        <v>58</v>
      </c>
      <c r="D102" s="5" t="s">
        <v>24</v>
      </c>
      <c r="G102" s="6">
        <v>80</v>
      </c>
    </row>
    <row r="103" spans="1:9" x14ac:dyDescent="0.25">
      <c r="D103" s="34" t="e">
        <f>SUBSTITUTE("Sp.mat: 0.00%",".",IF(VALUE("1.2")=1.2,".",","),2)</f>
        <v>#VALUE!</v>
      </c>
      <c r="F103" s="34" t="e">
        <f>SUBSTITUTE("Sp.man: 0.00%",".",IF(VALUE("1.2")=1.2,".",","),2)</f>
        <v>#VALUE!</v>
      </c>
      <c r="G103" s="34" t="e">
        <f>SUBSTITUTE("Sp.uti: 0.00%",".",IF(VALUE("1.2")=1.2,".",","),2)</f>
        <v>#VALUE!</v>
      </c>
    </row>
    <row r="104" spans="1:9" x14ac:dyDescent="0.25">
      <c r="A104" s="35" t="s">
        <v>59</v>
      </c>
      <c r="B104" s="8"/>
      <c r="C104" s="8"/>
      <c r="D104" s="8"/>
      <c r="E104" s="8"/>
      <c r="F104" s="8"/>
      <c r="G104" s="8"/>
    </row>
    <row r="105" spans="1:9" x14ac:dyDescent="0.25">
      <c r="A105" s="8"/>
      <c r="B105" s="8"/>
      <c r="C105" s="8"/>
      <c r="D105" s="8"/>
      <c r="E105" s="8"/>
      <c r="F105" s="8"/>
      <c r="G105" s="8"/>
    </row>
    <row r="106" spans="1:9" x14ac:dyDescent="0.25">
      <c r="A106" s="37" t="s">
        <v>26</v>
      </c>
      <c r="B106" s="38"/>
      <c r="C106" s="38"/>
      <c r="D106" s="38"/>
      <c r="E106" s="38"/>
      <c r="F106" s="38"/>
      <c r="G106" s="38"/>
      <c r="H106" s="39"/>
      <c r="I106" s="40"/>
    </row>
    <row r="107" spans="1:9" x14ac:dyDescent="0.25">
      <c r="B107" s="2">
        <v>20</v>
      </c>
      <c r="C107" s="3" t="s">
        <v>60</v>
      </c>
      <c r="D107" s="5" t="s">
        <v>24</v>
      </c>
      <c r="G107" s="6">
        <v>80</v>
      </c>
    </row>
    <row r="108" spans="1:9" x14ac:dyDescent="0.25">
      <c r="D108" s="34" t="e">
        <f>SUBSTITUTE("Sp.mat: 0.00%",".",IF(VALUE("1.2")=1.2,".",","),2)</f>
        <v>#VALUE!</v>
      </c>
      <c r="F108" s="34" t="e">
        <f>SUBSTITUTE("Sp.man: 0.00%",".",IF(VALUE("1.2")=1.2,".",","),2)</f>
        <v>#VALUE!</v>
      </c>
      <c r="G108" s="34" t="e">
        <f>SUBSTITUTE("Sp.uti: 0.00%",".",IF(VALUE("1.2")=1.2,".",","),2)</f>
        <v>#VALUE!</v>
      </c>
    </row>
    <row r="109" spans="1:9" x14ac:dyDescent="0.25">
      <c r="A109" s="35" t="s">
        <v>61</v>
      </c>
      <c r="B109" s="8"/>
      <c r="C109" s="8"/>
      <c r="D109" s="8"/>
      <c r="E109" s="8"/>
      <c r="F109" s="8"/>
      <c r="G109" s="8"/>
    </row>
    <row r="110" spans="1:9" x14ac:dyDescent="0.25">
      <c r="A110" s="8"/>
      <c r="B110" s="8"/>
      <c r="C110" s="8"/>
      <c r="D110" s="8"/>
      <c r="E110" s="8"/>
      <c r="F110" s="8"/>
      <c r="G110" s="8"/>
    </row>
    <row r="111" spans="1:9" x14ac:dyDescent="0.25">
      <c r="A111" s="37" t="s">
        <v>26</v>
      </c>
      <c r="B111" s="38"/>
      <c r="C111" s="38"/>
      <c r="D111" s="38"/>
      <c r="E111" s="38"/>
      <c r="F111" s="38"/>
      <c r="G111" s="38"/>
      <c r="H111" s="39"/>
      <c r="I111" s="40"/>
    </row>
    <row r="112" spans="1:9" x14ac:dyDescent="0.25">
      <c r="B112" s="2">
        <v>21</v>
      </c>
      <c r="C112" s="3" t="s">
        <v>62</v>
      </c>
      <c r="D112" s="5" t="s">
        <v>24</v>
      </c>
      <c r="G112" s="6">
        <v>150</v>
      </c>
    </row>
    <row r="113" spans="1:9" x14ac:dyDescent="0.25">
      <c r="D113" s="34" t="e">
        <f>SUBSTITUTE("Sp.mat: 0.00%",".",IF(VALUE("1.2")=1.2,".",","),2)</f>
        <v>#VALUE!</v>
      </c>
      <c r="F113" s="34" t="e">
        <f>SUBSTITUTE("Sp.man: 0.00%",".",IF(VALUE("1.2")=1.2,".",","),2)</f>
        <v>#VALUE!</v>
      </c>
      <c r="G113" s="34" t="e">
        <f>SUBSTITUTE("Sp.uti: 0.00%",".",IF(VALUE("1.2")=1.2,".",","),2)</f>
        <v>#VALUE!</v>
      </c>
    </row>
    <row r="114" spans="1:9" x14ac:dyDescent="0.25">
      <c r="A114" s="35" t="s">
        <v>63</v>
      </c>
      <c r="B114" s="8"/>
      <c r="C114" s="8"/>
      <c r="D114" s="8"/>
      <c r="E114" s="8"/>
      <c r="F114" s="8"/>
      <c r="G114" s="8"/>
    </row>
    <row r="115" spans="1:9" x14ac:dyDescent="0.25">
      <c r="A115" s="8"/>
      <c r="B115" s="8"/>
      <c r="C115" s="8"/>
      <c r="D115" s="8"/>
      <c r="E115" s="8"/>
      <c r="F115" s="8"/>
      <c r="G115" s="8"/>
    </row>
    <row r="116" spans="1:9" x14ac:dyDescent="0.25">
      <c r="A116" s="37" t="s">
        <v>26</v>
      </c>
      <c r="B116" s="38"/>
      <c r="C116" s="38"/>
      <c r="D116" s="38"/>
      <c r="E116" s="38"/>
      <c r="F116" s="38"/>
      <c r="G116" s="38"/>
      <c r="H116" s="39"/>
      <c r="I116" s="40"/>
    </row>
    <row r="117" spans="1:9" x14ac:dyDescent="0.25">
      <c r="B117" s="2">
        <v>22</v>
      </c>
      <c r="C117" s="3" t="s">
        <v>64</v>
      </c>
      <c r="D117" s="5" t="s">
        <v>24</v>
      </c>
      <c r="G117" s="6">
        <v>120</v>
      </c>
    </row>
    <row r="118" spans="1:9" x14ac:dyDescent="0.25">
      <c r="D118" s="34" t="e">
        <f>SUBSTITUTE("Sp.mat: 0.00%",".",IF(VALUE("1.2")=1.2,".",","),2)</f>
        <v>#VALUE!</v>
      </c>
      <c r="F118" s="34" t="e">
        <f>SUBSTITUTE("Sp.man: 0.00%",".",IF(VALUE("1.2")=1.2,".",","),2)</f>
        <v>#VALUE!</v>
      </c>
      <c r="G118" s="34" t="e">
        <f>SUBSTITUTE("Sp.uti: 0.00%",".",IF(VALUE("1.2")=1.2,".",","),2)</f>
        <v>#VALUE!</v>
      </c>
    </row>
    <row r="119" spans="1:9" x14ac:dyDescent="0.25">
      <c r="A119" s="35" t="s">
        <v>65</v>
      </c>
      <c r="B119" s="8"/>
      <c r="C119" s="8"/>
      <c r="D119" s="8"/>
      <c r="E119" s="8"/>
      <c r="F119" s="8"/>
      <c r="G119" s="8"/>
    </row>
    <row r="120" spans="1:9" x14ac:dyDescent="0.25">
      <c r="A120" s="8"/>
      <c r="B120" s="8"/>
      <c r="C120" s="8"/>
      <c r="D120" s="8"/>
      <c r="E120" s="8"/>
      <c r="F120" s="8"/>
      <c r="G120" s="8"/>
    </row>
    <row r="121" spans="1:9" x14ac:dyDescent="0.25">
      <c r="A121" s="37" t="s">
        <v>26</v>
      </c>
      <c r="B121" s="38"/>
      <c r="C121" s="38"/>
      <c r="D121" s="38"/>
      <c r="E121" s="38"/>
      <c r="F121" s="38"/>
      <c r="G121" s="38"/>
      <c r="H121" s="39"/>
      <c r="I121" s="40"/>
    </row>
    <row r="122" spans="1:9" x14ac:dyDescent="0.25">
      <c r="B122" s="2">
        <v>23</v>
      </c>
      <c r="C122" s="3" t="s">
        <v>27</v>
      </c>
      <c r="D122" s="5" t="s">
        <v>24</v>
      </c>
      <c r="G122" s="6">
        <v>18</v>
      </c>
    </row>
    <row r="123" spans="1:9" x14ac:dyDescent="0.25">
      <c r="D123" s="34" t="e">
        <f>SUBSTITUTE("Sp.mat: 0.00%",".",IF(VALUE("1.2")=1.2,".",","),2)</f>
        <v>#VALUE!</v>
      </c>
      <c r="F123" s="34" t="e">
        <f>SUBSTITUTE("Sp.man: 0.00%",".",IF(VALUE("1.2")=1.2,".",","),2)</f>
        <v>#VALUE!</v>
      </c>
      <c r="G123" s="34" t="e">
        <f>SUBSTITUTE("Sp.uti: 0.00%",".",IF(VALUE("1.2")=1.2,".",","),2)</f>
        <v>#VALUE!</v>
      </c>
    </row>
    <row r="124" spans="1:9" x14ac:dyDescent="0.25">
      <c r="A124" s="35" t="s">
        <v>66</v>
      </c>
      <c r="B124" s="8"/>
      <c r="C124" s="8"/>
      <c r="D124" s="8"/>
      <c r="E124" s="8"/>
      <c r="F124" s="8"/>
      <c r="G124" s="8"/>
    </row>
    <row r="125" spans="1:9" x14ac:dyDescent="0.25">
      <c r="A125" s="8"/>
      <c r="B125" s="8"/>
      <c r="C125" s="8"/>
      <c r="D125" s="8"/>
      <c r="E125" s="8"/>
      <c r="F125" s="8"/>
      <c r="G125" s="8"/>
    </row>
    <row r="126" spans="1:9" x14ac:dyDescent="0.25">
      <c r="A126" s="37" t="s">
        <v>26</v>
      </c>
      <c r="B126" s="38"/>
      <c r="C126" s="38"/>
      <c r="D126" s="38"/>
      <c r="E126" s="38"/>
      <c r="F126" s="38"/>
      <c r="G126" s="38"/>
      <c r="H126" s="39"/>
      <c r="I126" s="40"/>
    </row>
    <row r="127" spans="1:9" x14ac:dyDescent="0.25">
      <c r="B127" s="2">
        <v>24</v>
      </c>
      <c r="C127" s="3" t="s">
        <v>56</v>
      </c>
      <c r="D127" s="5" t="s">
        <v>24</v>
      </c>
      <c r="G127" s="6">
        <v>18</v>
      </c>
    </row>
    <row r="128" spans="1:9" x14ac:dyDescent="0.25">
      <c r="D128" s="34" t="e">
        <f>SUBSTITUTE("Sp.mat: 0.00%",".",IF(VALUE("1.2")=1.2,".",","),2)</f>
        <v>#VALUE!</v>
      </c>
      <c r="F128" s="34" t="e">
        <f>SUBSTITUTE("Sp.man: 0.00%",".",IF(VALUE("1.2")=1.2,".",","),2)</f>
        <v>#VALUE!</v>
      </c>
      <c r="G128" s="34" t="e">
        <f>SUBSTITUTE("Sp.uti: 0.00%",".",IF(VALUE("1.2")=1.2,".",","),2)</f>
        <v>#VALUE!</v>
      </c>
    </row>
    <row r="129" spans="1:9" x14ac:dyDescent="0.25">
      <c r="A129" s="35" t="s">
        <v>67</v>
      </c>
      <c r="B129" s="8"/>
      <c r="C129" s="8"/>
      <c r="D129" s="8"/>
      <c r="E129" s="8"/>
      <c r="F129" s="8"/>
      <c r="G129" s="8"/>
    </row>
    <row r="130" spans="1:9" x14ac:dyDescent="0.25">
      <c r="A130" s="8"/>
      <c r="B130" s="8"/>
      <c r="C130" s="8"/>
      <c r="D130" s="8"/>
      <c r="E130" s="8"/>
      <c r="F130" s="8"/>
      <c r="G130" s="8"/>
    </row>
    <row r="131" spans="1:9" x14ac:dyDescent="0.25">
      <c r="A131" s="37" t="s">
        <v>26</v>
      </c>
      <c r="B131" s="38"/>
      <c r="C131" s="38"/>
      <c r="D131" s="38"/>
      <c r="E131" s="38"/>
      <c r="F131" s="38"/>
      <c r="G131" s="38"/>
      <c r="H131" s="39"/>
      <c r="I131" s="40"/>
    </row>
    <row r="132" spans="1:9" x14ac:dyDescent="0.25">
      <c r="B132" s="2">
        <v>25</v>
      </c>
      <c r="C132" s="3" t="s">
        <v>27</v>
      </c>
      <c r="D132" s="5" t="s">
        <v>24</v>
      </c>
      <c r="G132" s="6">
        <v>77</v>
      </c>
    </row>
    <row r="133" spans="1:9" x14ac:dyDescent="0.25">
      <c r="D133" s="34" t="e">
        <f>SUBSTITUTE("Sp.mat: 0.00%",".",IF(VALUE("1.2")=1.2,".",","),2)</f>
        <v>#VALUE!</v>
      </c>
      <c r="F133" s="34" t="e">
        <f>SUBSTITUTE("Sp.man: 0.00%",".",IF(VALUE("1.2")=1.2,".",","),2)</f>
        <v>#VALUE!</v>
      </c>
      <c r="G133" s="34" t="e">
        <f>SUBSTITUTE("Sp.uti: 0.00%",".",IF(VALUE("1.2")=1.2,".",","),2)</f>
        <v>#VALUE!</v>
      </c>
    </row>
    <row r="134" spans="1:9" x14ac:dyDescent="0.25">
      <c r="A134" s="35" t="s">
        <v>68</v>
      </c>
      <c r="B134" s="8"/>
      <c r="C134" s="8"/>
      <c r="D134" s="8"/>
      <c r="E134" s="8"/>
      <c r="F134" s="8"/>
      <c r="G134" s="8"/>
    </row>
    <row r="135" spans="1:9" x14ac:dyDescent="0.25">
      <c r="A135" s="8"/>
      <c r="B135" s="8"/>
      <c r="C135" s="8"/>
      <c r="D135" s="8"/>
      <c r="E135" s="8"/>
      <c r="F135" s="8"/>
      <c r="G135" s="8"/>
    </row>
    <row r="136" spans="1:9" x14ac:dyDescent="0.25">
      <c r="A136" s="37" t="s">
        <v>26</v>
      </c>
      <c r="B136" s="38"/>
      <c r="C136" s="38"/>
      <c r="D136" s="38"/>
      <c r="E136" s="38"/>
      <c r="F136" s="38"/>
      <c r="G136" s="38"/>
      <c r="H136" s="39"/>
      <c r="I136" s="40"/>
    </row>
    <row r="137" spans="1:9" x14ac:dyDescent="0.25">
      <c r="B137" s="2">
        <v>26</v>
      </c>
      <c r="C137" s="3" t="s">
        <v>56</v>
      </c>
      <c r="D137" s="5" t="s">
        <v>24</v>
      </c>
      <c r="G137" s="6">
        <v>77</v>
      </c>
    </row>
    <row r="138" spans="1:9" x14ac:dyDescent="0.25">
      <c r="D138" s="34" t="e">
        <f>SUBSTITUTE("Sp.mat: 0.00%",".",IF(VALUE("1.2")=1.2,".",","),2)</f>
        <v>#VALUE!</v>
      </c>
      <c r="F138" s="34" t="e">
        <f>SUBSTITUTE("Sp.man: 0.00%",".",IF(VALUE("1.2")=1.2,".",","),2)</f>
        <v>#VALUE!</v>
      </c>
      <c r="G138" s="34" t="e">
        <f>SUBSTITUTE("Sp.uti: 0.00%",".",IF(VALUE("1.2")=1.2,".",","),2)</f>
        <v>#VALUE!</v>
      </c>
    </row>
    <row r="139" spans="1:9" x14ac:dyDescent="0.25">
      <c r="A139" s="35" t="s">
        <v>69</v>
      </c>
      <c r="B139" s="8"/>
      <c r="C139" s="8"/>
      <c r="D139" s="8"/>
      <c r="E139" s="8"/>
      <c r="F139" s="8"/>
      <c r="G139" s="8"/>
    </row>
    <row r="140" spans="1:9" x14ac:dyDescent="0.25">
      <c r="A140" s="8"/>
      <c r="B140" s="8"/>
      <c r="C140" s="8"/>
      <c r="D140" s="8"/>
      <c r="E140" s="8"/>
      <c r="F140" s="8"/>
      <c r="G140" s="8"/>
    </row>
    <row r="141" spans="1:9" x14ac:dyDescent="0.25">
      <c r="A141" s="37" t="s">
        <v>26</v>
      </c>
      <c r="B141" s="38"/>
      <c r="C141" s="38"/>
      <c r="D141" s="38"/>
      <c r="E141" s="38"/>
      <c r="F141" s="38"/>
      <c r="G141" s="38"/>
      <c r="H141" s="39"/>
      <c r="I141" s="40"/>
    </row>
    <row r="142" spans="1:9" x14ac:dyDescent="0.25">
      <c r="B142" s="2">
        <v>27</v>
      </c>
      <c r="C142" s="3" t="s">
        <v>70</v>
      </c>
      <c r="D142" s="5" t="s">
        <v>71</v>
      </c>
      <c r="G142" s="6">
        <v>258</v>
      </c>
    </row>
    <row r="143" spans="1:9" x14ac:dyDescent="0.25">
      <c r="D143" s="34" t="e">
        <f>SUBSTITUTE("Sp.mat: 0.00%",".",IF(VALUE("1.2")=1.2,".",","),2)</f>
        <v>#VALUE!</v>
      </c>
      <c r="F143" s="34" t="e">
        <f>SUBSTITUTE("Sp.man: 0.00%",".",IF(VALUE("1.2")=1.2,".",","),2)</f>
        <v>#VALUE!</v>
      </c>
      <c r="G143" s="34" t="e">
        <f>SUBSTITUTE("Sp.uti: 0.00%",".",IF(VALUE("1.2")=1.2,".",","),2)</f>
        <v>#VALUE!</v>
      </c>
    </row>
    <row r="144" spans="1:9" x14ac:dyDescent="0.25">
      <c r="A144" s="35" t="s">
        <v>72</v>
      </c>
      <c r="B144" s="8"/>
      <c r="C144" s="8"/>
      <c r="D144" s="8"/>
      <c r="E144" s="8"/>
      <c r="F144" s="8"/>
      <c r="G144" s="8"/>
    </row>
    <row r="145" spans="1:9" x14ac:dyDescent="0.25">
      <c r="A145" s="8"/>
      <c r="B145" s="8"/>
      <c r="C145" s="8"/>
      <c r="D145" s="8"/>
      <c r="E145" s="8"/>
      <c r="F145" s="8"/>
      <c r="G145" s="8"/>
    </row>
    <row r="146" spans="1:9" x14ac:dyDescent="0.25">
      <c r="A146" s="37" t="s">
        <v>26</v>
      </c>
      <c r="B146" s="38"/>
      <c r="C146" s="38"/>
      <c r="D146" s="38"/>
      <c r="E146" s="38"/>
      <c r="F146" s="38"/>
      <c r="G146" s="38"/>
      <c r="H146" s="39"/>
      <c r="I146" s="40"/>
    </row>
    <row r="147" spans="1:9" x14ac:dyDescent="0.25">
      <c r="B147" s="2">
        <v>28</v>
      </c>
      <c r="C147" s="3" t="s">
        <v>27</v>
      </c>
      <c r="D147" s="5" t="s">
        <v>24</v>
      </c>
      <c r="G147" s="6">
        <v>6.7</v>
      </c>
    </row>
    <row r="148" spans="1:9" x14ac:dyDescent="0.25">
      <c r="D148" s="34" t="e">
        <f>SUBSTITUTE("Sp.mat: 0.00%",".",IF(VALUE("1.2")=1.2,".",","),2)</f>
        <v>#VALUE!</v>
      </c>
      <c r="F148" s="34" t="e">
        <f>SUBSTITUTE("Sp.man: 0.00%",".",IF(VALUE("1.2")=1.2,".",","),2)</f>
        <v>#VALUE!</v>
      </c>
      <c r="G148" s="34" t="e">
        <f>SUBSTITUTE("Sp.uti: 0.00%",".",IF(VALUE("1.2")=1.2,".",","),2)</f>
        <v>#VALUE!</v>
      </c>
    </row>
    <row r="149" spans="1:9" x14ac:dyDescent="0.25">
      <c r="A149" s="35" t="s">
        <v>73</v>
      </c>
      <c r="B149" s="8"/>
      <c r="C149" s="8"/>
      <c r="D149" s="8"/>
      <c r="E149" s="8"/>
      <c r="F149" s="8"/>
      <c r="G149" s="8"/>
    </row>
    <row r="150" spans="1:9" x14ac:dyDescent="0.25">
      <c r="A150" s="8"/>
      <c r="B150" s="8"/>
      <c r="C150" s="8"/>
      <c r="D150" s="8"/>
      <c r="E150" s="8"/>
      <c r="F150" s="8"/>
      <c r="G150" s="8"/>
    </row>
    <row r="151" spans="1:9" x14ac:dyDescent="0.25">
      <c r="A151" s="37" t="s">
        <v>26</v>
      </c>
      <c r="B151" s="38"/>
      <c r="C151" s="38"/>
      <c r="D151" s="38"/>
      <c r="E151" s="38"/>
      <c r="F151" s="38"/>
      <c r="G151" s="38"/>
      <c r="H151" s="39"/>
      <c r="I151" s="40"/>
    </row>
    <row r="152" spans="1:9" x14ac:dyDescent="0.25">
      <c r="B152" s="2">
        <v>29</v>
      </c>
      <c r="C152" s="3" t="s">
        <v>74</v>
      </c>
      <c r="D152" s="5" t="s">
        <v>24</v>
      </c>
      <c r="G152" s="6">
        <v>6.7</v>
      </c>
    </row>
    <row r="153" spans="1:9" x14ac:dyDescent="0.25">
      <c r="D153" s="34" t="e">
        <f>SUBSTITUTE("Sp.mat: 0.00%",".",IF(VALUE("1.2")=1.2,".",","),2)</f>
        <v>#VALUE!</v>
      </c>
      <c r="F153" s="34" t="e">
        <f>SUBSTITUTE("Sp.man: 0.00%",".",IF(VALUE("1.2")=1.2,".",","),2)</f>
        <v>#VALUE!</v>
      </c>
      <c r="G153" s="34" t="e">
        <f>SUBSTITUTE("Sp.uti: 0.00%",".",IF(VALUE("1.2")=1.2,".",","),2)</f>
        <v>#VALUE!</v>
      </c>
    </row>
    <row r="154" spans="1:9" x14ac:dyDescent="0.25">
      <c r="A154" s="35" t="s">
        <v>75</v>
      </c>
      <c r="B154" s="8"/>
      <c r="C154" s="8"/>
      <c r="D154" s="8"/>
      <c r="E154" s="8"/>
      <c r="F154" s="8"/>
      <c r="G154" s="8"/>
    </row>
    <row r="155" spans="1:9" x14ac:dyDescent="0.25">
      <c r="A155" s="8"/>
      <c r="B155" s="8"/>
      <c r="C155" s="8"/>
      <c r="D155" s="8"/>
      <c r="E155" s="8"/>
      <c r="F155" s="8"/>
      <c r="G155" s="8"/>
    </row>
    <row r="156" spans="1:9" x14ac:dyDescent="0.25">
      <c r="A156" s="37" t="s">
        <v>26</v>
      </c>
      <c r="B156" s="38"/>
      <c r="C156" s="38"/>
      <c r="D156" s="38"/>
      <c r="E156" s="38"/>
      <c r="F156" s="38"/>
      <c r="G156" s="38"/>
      <c r="H156" s="39"/>
      <c r="I156" s="40"/>
    </row>
    <row r="157" spans="1:9" x14ac:dyDescent="0.25">
      <c r="B157" s="2">
        <v>30</v>
      </c>
      <c r="C157" s="3" t="s">
        <v>76</v>
      </c>
      <c r="D157" s="5" t="s">
        <v>71</v>
      </c>
      <c r="G157" s="6">
        <v>258</v>
      </c>
    </row>
    <row r="158" spans="1:9" x14ac:dyDescent="0.25">
      <c r="D158" s="34" t="e">
        <f>SUBSTITUTE("Sp.mat: 0.00%",".",IF(VALUE("1.2")=1.2,".",","),2)</f>
        <v>#VALUE!</v>
      </c>
      <c r="F158" s="34" t="e">
        <f>SUBSTITUTE("Sp.man: 0.00%",".",IF(VALUE("1.2")=1.2,".",","),2)</f>
        <v>#VALUE!</v>
      </c>
      <c r="G158" s="34" t="e">
        <f>SUBSTITUTE("Sp.uti: 0.00%",".",IF(VALUE("1.2")=1.2,".",","),2)</f>
        <v>#VALUE!</v>
      </c>
    </row>
    <row r="159" spans="1:9" x14ac:dyDescent="0.25">
      <c r="A159" s="35" t="s">
        <v>77</v>
      </c>
      <c r="B159" s="8"/>
      <c r="C159" s="8"/>
      <c r="D159" s="8"/>
      <c r="E159" s="8"/>
      <c r="F159" s="8"/>
      <c r="G159" s="8"/>
    </row>
    <row r="160" spans="1:9" x14ac:dyDescent="0.25">
      <c r="A160" s="8"/>
      <c r="B160" s="8"/>
      <c r="C160" s="8"/>
      <c r="D160" s="8"/>
      <c r="E160" s="8"/>
      <c r="F160" s="8"/>
      <c r="G160" s="8"/>
    </row>
    <row r="161" spans="1:9" x14ac:dyDescent="0.25">
      <c r="A161" s="37" t="s">
        <v>26</v>
      </c>
      <c r="B161" s="38"/>
      <c r="C161" s="38"/>
      <c r="D161" s="38"/>
      <c r="E161" s="38"/>
      <c r="F161" s="38"/>
      <c r="G161" s="38"/>
      <c r="H161" s="39"/>
      <c r="I161" s="40"/>
    </row>
    <row r="162" spans="1:9" x14ac:dyDescent="0.25">
      <c r="B162" s="2">
        <v>31</v>
      </c>
      <c r="C162" s="3" t="s">
        <v>27</v>
      </c>
      <c r="D162" s="5" t="s">
        <v>24</v>
      </c>
      <c r="G162" s="6">
        <v>134.4</v>
      </c>
    </row>
    <row r="163" spans="1:9" x14ac:dyDescent="0.25">
      <c r="D163" s="34" t="e">
        <f>SUBSTITUTE("Sp.mat: 0.00%",".",IF(VALUE("1.2")=1.2,".",","),2)</f>
        <v>#VALUE!</v>
      </c>
      <c r="F163" s="34" t="e">
        <f>SUBSTITUTE("Sp.man: 0.00%",".",IF(VALUE("1.2")=1.2,".",","),2)</f>
        <v>#VALUE!</v>
      </c>
      <c r="G163" s="34" t="e">
        <f>SUBSTITUTE("Sp.uti: 0.00%",".",IF(VALUE("1.2")=1.2,".",","),2)</f>
        <v>#VALUE!</v>
      </c>
    </row>
    <row r="164" spans="1:9" x14ac:dyDescent="0.25">
      <c r="A164" s="35" t="s">
        <v>78</v>
      </c>
      <c r="B164" s="8"/>
      <c r="C164" s="8"/>
      <c r="D164" s="8"/>
      <c r="E164" s="8"/>
      <c r="F164" s="8"/>
      <c r="G164" s="8"/>
    </row>
    <row r="165" spans="1:9" x14ac:dyDescent="0.25">
      <c r="A165" s="8"/>
      <c r="B165" s="8"/>
      <c r="C165" s="8"/>
      <c r="D165" s="8"/>
      <c r="E165" s="8"/>
      <c r="F165" s="8"/>
      <c r="G165" s="8"/>
    </row>
    <row r="166" spans="1:9" x14ac:dyDescent="0.25">
      <c r="A166" s="37" t="s">
        <v>26</v>
      </c>
      <c r="B166" s="38"/>
      <c r="C166" s="38"/>
      <c r="D166" s="38"/>
      <c r="E166" s="38"/>
      <c r="F166" s="38"/>
      <c r="G166" s="38"/>
      <c r="H166" s="39"/>
      <c r="I166" s="40"/>
    </row>
    <row r="167" spans="1:9" x14ac:dyDescent="0.25">
      <c r="B167" s="2">
        <v>32</v>
      </c>
      <c r="C167" s="3" t="s">
        <v>79</v>
      </c>
      <c r="D167" s="5" t="s">
        <v>24</v>
      </c>
      <c r="G167" s="6">
        <v>33.6</v>
      </c>
    </row>
    <row r="168" spans="1:9" x14ac:dyDescent="0.25">
      <c r="D168" s="34" t="e">
        <f>SUBSTITUTE("Sp.mat: 0.00%",".",IF(VALUE("1.2")=1.2,".",","),2)</f>
        <v>#VALUE!</v>
      </c>
      <c r="F168" s="34" t="e">
        <f>SUBSTITUTE("Sp.man: 0.00%",".",IF(VALUE("1.2")=1.2,".",","),2)</f>
        <v>#VALUE!</v>
      </c>
      <c r="G168" s="34" t="e">
        <f>SUBSTITUTE("Sp.uti: 0.00%",".",IF(VALUE("1.2")=1.2,".",","),2)</f>
        <v>#VALUE!</v>
      </c>
    </row>
    <row r="169" spans="1:9" x14ac:dyDescent="0.25">
      <c r="A169" s="35" t="s">
        <v>80</v>
      </c>
      <c r="B169" s="8"/>
      <c r="C169" s="8"/>
      <c r="D169" s="8"/>
      <c r="E169" s="8"/>
      <c r="F169" s="8"/>
      <c r="G169" s="8"/>
    </row>
    <row r="170" spans="1:9" x14ac:dyDescent="0.25">
      <c r="A170" s="8"/>
      <c r="B170" s="8"/>
      <c r="C170" s="8"/>
      <c r="D170" s="8"/>
      <c r="E170" s="8"/>
      <c r="F170" s="8"/>
      <c r="G170" s="8"/>
    </row>
    <row r="171" spans="1:9" x14ac:dyDescent="0.25">
      <c r="A171" s="37" t="s">
        <v>26</v>
      </c>
      <c r="B171" s="38"/>
      <c r="C171" s="38"/>
      <c r="D171" s="38"/>
      <c r="E171" s="38"/>
      <c r="F171" s="38"/>
      <c r="G171" s="38"/>
      <c r="H171" s="39"/>
      <c r="I171" s="40"/>
    </row>
    <row r="172" spans="1:9" x14ac:dyDescent="0.25">
      <c r="B172" s="2">
        <v>33</v>
      </c>
      <c r="C172" s="3" t="s">
        <v>56</v>
      </c>
      <c r="D172" s="5" t="s">
        <v>24</v>
      </c>
      <c r="G172" s="6">
        <v>134.4</v>
      </c>
    </row>
    <row r="173" spans="1:9" x14ac:dyDescent="0.25">
      <c r="D173" s="34" t="e">
        <f>SUBSTITUTE("Sp.mat: 0.00%",".",IF(VALUE("1.2")=1.2,".",","),2)</f>
        <v>#VALUE!</v>
      </c>
      <c r="F173" s="34" t="e">
        <f>SUBSTITUTE("Sp.man: 0.00%",".",IF(VALUE("1.2")=1.2,".",","),2)</f>
        <v>#VALUE!</v>
      </c>
      <c r="G173" s="34" t="e">
        <f>SUBSTITUTE("Sp.uti: 0.00%",".",IF(VALUE("1.2")=1.2,".",","),2)</f>
        <v>#VALUE!</v>
      </c>
    </row>
    <row r="174" spans="1:9" x14ac:dyDescent="0.25">
      <c r="A174" s="35" t="s">
        <v>81</v>
      </c>
      <c r="B174" s="8"/>
      <c r="C174" s="8"/>
      <c r="D174" s="8"/>
      <c r="E174" s="8"/>
      <c r="F174" s="8"/>
      <c r="G174" s="8"/>
    </row>
    <row r="175" spans="1:9" x14ac:dyDescent="0.25">
      <c r="A175" s="8"/>
      <c r="B175" s="8"/>
      <c r="C175" s="8"/>
      <c r="D175" s="8"/>
      <c r="E175" s="8"/>
      <c r="F175" s="8"/>
      <c r="G175" s="8"/>
    </row>
    <row r="176" spans="1:9" x14ac:dyDescent="0.25">
      <c r="A176" s="37" t="s">
        <v>26</v>
      </c>
      <c r="B176" s="38"/>
      <c r="C176" s="38"/>
      <c r="D176" s="38"/>
      <c r="E176" s="38"/>
      <c r="F176" s="38"/>
      <c r="G176" s="38"/>
      <c r="H176" s="39"/>
      <c r="I176" s="40"/>
    </row>
    <row r="177" spans="1:9" x14ac:dyDescent="0.25">
      <c r="B177" s="2">
        <v>34</v>
      </c>
      <c r="C177" s="3" t="s">
        <v>27</v>
      </c>
      <c r="D177" s="5" t="s">
        <v>24</v>
      </c>
      <c r="G177" s="6">
        <v>69</v>
      </c>
    </row>
    <row r="178" spans="1:9" x14ac:dyDescent="0.25">
      <c r="D178" s="34" t="e">
        <f>SUBSTITUTE("Sp.mat: 0.00%",".",IF(VALUE("1.2")=1.2,".",","),2)</f>
        <v>#VALUE!</v>
      </c>
      <c r="F178" s="34" t="e">
        <f>SUBSTITUTE("Sp.man: 0.00%",".",IF(VALUE("1.2")=1.2,".",","),2)</f>
        <v>#VALUE!</v>
      </c>
      <c r="G178" s="34" t="e">
        <f>SUBSTITUTE("Sp.uti: 0.00%",".",IF(VALUE("1.2")=1.2,".",","),2)</f>
        <v>#VALUE!</v>
      </c>
    </row>
    <row r="179" spans="1:9" x14ac:dyDescent="0.25">
      <c r="A179" s="35" t="s">
        <v>82</v>
      </c>
      <c r="B179" s="8"/>
      <c r="C179" s="8"/>
      <c r="D179" s="8"/>
      <c r="E179" s="8"/>
      <c r="F179" s="8"/>
      <c r="G179" s="8"/>
    </row>
    <row r="180" spans="1:9" x14ac:dyDescent="0.25">
      <c r="A180" s="8"/>
      <c r="B180" s="8"/>
      <c r="C180" s="8"/>
      <c r="D180" s="8"/>
      <c r="E180" s="8"/>
      <c r="F180" s="8"/>
      <c r="G180" s="8"/>
    </row>
    <row r="181" spans="1:9" x14ac:dyDescent="0.25">
      <c r="A181" s="37" t="s">
        <v>26</v>
      </c>
      <c r="B181" s="38"/>
      <c r="C181" s="38"/>
      <c r="D181" s="38"/>
      <c r="E181" s="38"/>
      <c r="F181" s="38"/>
      <c r="G181" s="38"/>
      <c r="H181" s="39"/>
      <c r="I181" s="40"/>
    </row>
    <row r="182" spans="1:9" x14ac:dyDescent="0.25">
      <c r="B182" s="2">
        <v>35</v>
      </c>
      <c r="C182" s="3" t="s">
        <v>83</v>
      </c>
      <c r="D182" s="5" t="s">
        <v>24</v>
      </c>
      <c r="G182" s="6">
        <v>23</v>
      </c>
    </row>
    <row r="183" spans="1:9" x14ac:dyDescent="0.25">
      <c r="D183" s="34" t="e">
        <f>SUBSTITUTE("Sp.mat: 0.00%",".",IF(VALUE("1.2")=1.2,".",","),2)</f>
        <v>#VALUE!</v>
      </c>
      <c r="F183" s="34" t="e">
        <f>SUBSTITUTE("Sp.man: 0.00%",".",IF(VALUE("1.2")=1.2,".",","),2)</f>
        <v>#VALUE!</v>
      </c>
      <c r="G183" s="34" t="e">
        <f>SUBSTITUTE("Sp.uti: 0.00%",".",IF(VALUE("1.2")=1.2,".",","),2)</f>
        <v>#VALUE!</v>
      </c>
    </row>
    <row r="184" spans="1:9" x14ac:dyDescent="0.25">
      <c r="A184" s="35" t="s">
        <v>84</v>
      </c>
      <c r="B184" s="8"/>
      <c r="C184" s="8"/>
      <c r="D184" s="8"/>
      <c r="E184" s="8"/>
      <c r="F184" s="8"/>
      <c r="G184" s="8"/>
    </row>
    <row r="185" spans="1:9" x14ac:dyDescent="0.25">
      <c r="A185" s="8"/>
      <c r="B185" s="8"/>
      <c r="C185" s="8"/>
      <c r="D185" s="8"/>
      <c r="E185" s="8"/>
      <c r="F185" s="8"/>
      <c r="G185" s="8"/>
    </row>
    <row r="186" spans="1:9" x14ac:dyDescent="0.25">
      <c r="A186" s="37" t="s">
        <v>26</v>
      </c>
      <c r="B186" s="38"/>
      <c r="C186" s="38"/>
      <c r="D186" s="38"/>
      <c r="E186" s="38"/>
      <c r="F186" s="38"/>
      <c r="G186" s="38"/>
      <c r="H186" s="39"/>
      <c r="I186" s="40"/>
    </row>
    <row r="187" spans="1:9" x14ac:dyDescent="0.25">
      <c r="B187" s="2">
        <v>36</v>
      </c>
      <c r="C187" s="3" t="s">
        <v>56</v>
      </c>
      <c r="D187" s="5" t="s">
        <v>24</v>
      </c>
      <c r="G187" s="6">
        <v>69</v>
      </c>
    </row>
    <row r="188" spans="1:9" x14ac:dyDescent="0.25">
      <c r="D188" s="34" t="e">
        <f>SUBSTITUTE("Sp.mat: 0.00%",".",IF(VALUE("1.2")=1.2,".",","),2)</f>
        <v>#VALUE!</v>
      </c>
      <c r="F188" s="34" t="e">
        <f>SUBSTITUTE("Sp.man: 0.00%",".",IF(VALUE("1.2")=1.2,".",","),2)</f>
        <v>#VALUE!</v>
      </c>
      <c r="G188" s="34" t="e">
        <f>SUBSTITUTE("Sp.uti: 0.00%",".",IF(VALUE("1.2")=1.2,".",","),2)</f>
        <v>#VALUE!</v>
      </c>
    </row>
    <row r="189" spans="1:9" x14ac:dyDescent="0.25">
      <c r="A189" s="35" t="s">
        <v>85</v>
      </c>
      <c r="B189" s="8"/>
      <c r="C189" s="8"/>
      <c r="D189" s="8"/>
      <c r="E189" s="8"/>
      <c r="F189" s="8"/>
      <c r="G189" s="8"/>
    </row>
    <row r="190" spans="1:9" x14ac:dyDescent="0.25">
      <c r="A190" s="8"/>
      <c r="B190" s="8"/>
      <c r="C190" s="8"/>
      <c r="D190" s="8"/>
      <c r="E190" s="8"/>
      <c r="F190" s="8"/>
      <c r="G190" s="8"/>
    </row>
    <row r="191" spans="1:9" x14ac:dyDescent="0.25">
      <c r="A191" s="37" t="s">
        <v>26</v>
      </c>
      <c r="B191" s="38"/>
      <c r="C191" s="38"/>
      <c r="D191" s="38"/>
      <c r="E191" s="38"/>
      <c r="F191" s="38"/>
      <c r="G191" s="38"/>
      <c r="H191" s="39"/>
      <c r="I191" s="40"/>
    </row>
    <row r="192" spans="1:9" x14ac:dyDescent="0.25">
      <c r="B192" s="2">
        <v>37</v>
      </c>
      <c r="C192" s="3" t="s">
        <v>86</v>
      </c>
      <c r="D192" s="5" t="s">
        <v>87</v>
      </c>
      <c r="G192" s="6">
        <v>3.26</v>
      </c>
    </row>
    <row r="193" spans="1:9" x14ac:dyDescent="0.25">
      <c r="D193" s="34" t="e">
        <f>SUBSTITUTE("Sp.mat: 0.00%",".",IF(VALUE("1.2")=1.2,".",","),2)</f>
        <v>#VALUE!</v>
      </c>
      <c r="F193" s="34" t="e">
        <f>SUBSTITUTE("Sp.man: 0.00%",".",IF(VALUE("1.2")=1.2,".",","),2)</f>
        <v>#VALUE!</v>
      </c>
      <c r="G193" s="34" t="e">
        <f>SUBSTITUTE("Sp.uti: 0.00%",".",IF(VALUE("1.2")=1.2,".",","),2)</f>
        <v>#VALUE!</v>
      </c>
    </row>
    <row r="194" spans="1:9" x14ac:dyDescent="0.25">
      <c r="A194" s="35" t="s">
        <v>88</v>
      </c>
      <c r="B194" s="8"/>
      <c r="C194" s="8"/>
      <c r="D194" s="8"/>
      <c r="E194" s="8"/>
      <c r="F194" s="8"/>
      <c r="G194" s="8"/>
    </row>
    <row r="195" spans="1:9" x14ac:dyDescent="0.25">
      <c r="A195" s="8"/>
      <c r="B195" s="8"/>
      <c r="C195" s="8"/>
      <c r="D195" s="8"/>
      <c r="E195" s="8"/>
      <c r="F195" s="8"/>
      <c r="G195" s="8"/>
    </row>
    <row r="196" spans="1:9" x14ac:dyDescent="0.25">
      <c r="A196" s="37" t="s">
        <v>26</v>
      </c>
      <c r="B196" s="38"/>
      <c r="C196" s="38"/>
      <c r="D196" s="38"/>
      <c r="E196" s="38"/>
      <c r="F196" s="38"/>
      <c r="G196" s="38"/>
      <c r="H196" s="39"/>
      <c r="I196" s="40"/>
    </row>
    <row r="197" spans="1:9" x14ac:dyDescent="0.25">
      <c r="B197" s="2">
        <v>38</v>
      </c>
      <c r="C197" s="3" t="s">
        <v>89</v>
      </c>
      <c r="D197" s="5" t="s">
        <v>87</v>
      </c>
      <c r="G197" s="6">
        <v>3.26</v>
      </c>
    </row>
    <row r="198" spans="1:9" x14ac:dyDescent="0.25">
      <c r="D198" s="34" t="e">
        <f>SUBSTITUTE("Sp.mat: 0.00%",".",IF(VALUE("1.2")=1.2,".",","),2)</f>
        <v>#VALUE!</v>
      </c>
      <c r="F198" s="34" t="e">
        <f>SUBSTITUTE("Sp.man: 0.00%",".",IF(VALUE("1.2")=1.2,".",","),2)</f>
        <v>#VALUE!</v>
      </c>
      <c r="G198" s="34" t="e">
        <f>SUBSTITUTE("Sp.uti: 0.00%",".",IF(VALUE("1.2")=1.2,".",","),2)</f>
        <v>#VALUE!</v>
      </c>
    </row>
    <row r="199" spans="1:9" x14ac:dyDescent="0.25">
      <c r="A199" s="35" t="s">
        <v>90</v>
      </c>
      <c r="B199" s="8"/>
      <c r="C199" s="8"/>
      <c r="D199" s="8"/>
      <c r="E199" s="8"/>
      <c r="F199" s="8"/>
      <c r="G199" s="8"/>
    </row>
    <row r="200" spans="1:9" x14ac:dyDescent="0.25">
      <c r="A200" s="8"/>
      <c r="B200" s="8"/>
      <c r="C200" s="8"/>
      <c r="D200" s="8"/>
      <c r="E200" s="8"/>
      <c r="F200" s="8"/>
      <c r="G200" s="8"/>
    </row>
    <row r="201" spans="1:9" x14ac:dyDescent="0.25">
      <c r="A201" s="37" t="s">
        <v>26</v>
      </c>
      <c r="B201" s="38"/>
      <c r="C201" s="38"/>
      <c r="D201" s="38"/>
      <c r="E201" s="38"/>
      <c r="F201" s="38"/>
      <c r="G201" s="38"/>
      <c r="H201" s="39"/>
      <c r="I201" s="40"/>
    </row>
    <row r="202" spans="1:9" x14ac:dyDescent="0.25">
      <c r="B202" s="2">
        <v>39</v>
      </c>
      <c r="C202" s="3" t="s">
        <v>64</v>
      </c>
      <c r="D202" s="5" t="s">
        <v>24</v>
      </c>
      <c r="G202" s="6">
        <v>4</v>
      </c>
    </row>
    <row r="203" spans="1:9" x14ac:dyDescent="0.25">
      <c r="D203" s="34" t="e">
        <f>SUBSTITUTE("Sp.mat: 0.00%",".",IF(VALUE("1.2")=1.2,".",","),2)</f>
        <v>#VALUE!</v>
      </c>
      <c r="F203" s="34" t="e">
        <f>SUBSTITUTE("Sp.man: 0.00%",".",IF(VALUE("1.2")=1.2,".",","),2)</f>
        <v>#VALUE!</v>
      </c>
      <c r="G203" s="34" t="e">
        <f>SUBSTITUTE("Sp.uti: 0.00%",".",IF(VALUE("1.2")=1.2,".",","),2)</f>
        <v>#VALUE!</v>
      </c>
    </row>
    <row r="204" spans="1:9" x14ac:dyDescent="0.25">
      <c r="A204" s="35" t="s">
        <v>91</v>
      </c>
      <c r="B204" s="8"/>
      <c r="C204" s="8"/>
      <c r="D204" s="8"/>
      <c r="E204" s="8"/>
      <c r="F204" s="8"/>
      <c r="G204" s="8"/>
    </row>
    <row r="205" spans="1:9" x14ac:dyDescent="0.25">
      <c r="A205" s="8"/>
      <c r="B205" s="8"/>
      <c r="C205" s="8"/>
      <c r="D205" s="8"/>
      <c r="E205" s="8"/>
      <c r="F205" s="8"/>
      <c r="G205" s="8"/>
    </row>
    <row r="206" spans="1:9" x14ac:dyDescent="0.25">
      <c r="A206" s="37" t="s">
        <v>26</v>
      </c>
      <c r="B206" s="38"/>
      <c r="C206" s="38"/>
      <c r="D206" s="38"/>
      <c r="E206" s="38"/>
      <c r="F206" s="38"/>
      <c r="G206" s="38"/>
      <c r="H206" s="39"/>
      <c r="I206" s="40"/>
    </row>
    <row r="207" spans="1:9" x14ac:dyDescent="0.25">
      <c r="B207" s="2">
        <v>40</v>
      </c>
      <c r="C207" s="3" t="s">
        <v>92</v>
      </c>
      <c r="D207" s="5" t="s">
        <v>24</v>
      </c>
      <c r="G207" s="6">
        <v>14</v>
      </c>
    </row>
    <row r="208" spans="1:9" x14ac:dyDescent="0.25">
      <c r="D208" s="34" t="e">
        <f>SUBSTITUTE("Sp.mat: 0.00%",".",IF(VALUE("1.2")=1.2,".",","),2)</f>
        <v>#VALUE!</v>
      </c>
      <c r="F208" s="34" t="e">
        <f>SUBSTITUTE("Sp.man: 0.00%",".",IF(VALUE("1.2")=1.2,".",","),2)</f>
        <v>#VALUE!</v>
      </c>
      <c r="G208" s="34" t="e">
        <f>SUBSTITUTE("Sp.uti: 0.00%",".",IF(VALUE("1.2")=1.2,".",","),2)</f>
        <v>#VALUE!</v>
      </c>
    </row>
    <row r="209" spans="1:9" x14ac:dyDescent="0.25">
      <c r="A209" s="35" t="s">
        <v>93</v>
      </c>
      <c r="B209" s="8"/>
      <c r="C209" s="8"/>
      <c r="D209" s="8"/>
      <c r="E209" s="8"/>
      <c r="F209" s="8"/>
      <c r="G209" s="8"/>
    </row>
    <row r="210" spans="1:9" x14ac:dyDescent="0.25">
      <c r="A210" s="8"/>
      <c r="B210" s="8"/>
      <c r="C210" s="8"/>
      <c r="D210" s="8"/>
      <c r="E210" s="8"/>
      <c r="F210" s="8"/>
      <c r="G210" s="8"/>
    </row>
    <row r="211" spans="1:9" x14ac:dyDescent="0.25">
      <c r="A211" s="37" t="s">
        <v>26</v>
      </c>
      <c r="B211" s="38"/>
      <c r="C211" s="38"/>
      <c r="D211" s="38"/>
      <c r="E211" s="38"/>
      <c r="F211" s="38"/>
      <c r="G211" s="38"/>
      <c r="H211" s="39"/>
      <c r="I211" s="40"/>
    </row>
    <row r="212" spans="1:9" x14ac:dyDescent="0.25">
      <c r="B212" s="2">
        <v>41</v>
      </c>
      <c r="C212" s="3" t="s">
        <v>94</v>
      </c>
      <c r="D212" s="5" t="s">
        <v>24</v>
      </c>
      <c r="G212" s="6">
        <v>14</v>
      </c>
    </row>
    <row r="213" spans="1:9" x14ac:dyDescent="0.25">
      <c r="D213" s="34" t="e">
        <f>SUBSTITUTE("Sp.mat: 0.00%",".",IF(VALUE("1.2")=1.2,".",","),2)</f>
        <v>#VALUE!</v>
      </c>
      <c r="F213" s="34" t="e">
        <f>SUBSTITUTE("Sp.man: 0.00%",".",IF(VALUE("1.2")=1.2,".",","),2)</f>
        <v>#VALUE!</v>
      </c>
      <c r="G213" s="34" t="e">
        <f>SUBSTITUTE("Sp.uti: 0.00%",".",IF(VALUE("1.2")=1.2,".",","),2)</f>
        <v>#VALUE!</v>
      </c>
    </row>
    <row r="214" spans="1:9" x14ac:dyDescent="0.25">
      <c r="A214" s="35" t="s">
        <v>95</v>
      </c>
      <c r="B214" s="8"/>
      <c r="C214" s="8"/>
      <c r="D214" s="8"/>
      <c r="E214" s="8"/>
      <c r="F214" s="8"/>
      <c r="G214" s="8"/>
    </row>
    <row r="215" spans="1:9" x14ac:dyDescent="0.25">
      <c r="A215" s="8"/>
      <c r="B215" s="8"/>
      <c r="C215" s="8"/>
      <c r="D215" s="8"/>
      <c r="E215" s="8"/>
      <c r="F215" s="8"/>
      <c r="G215" s="8"/>
    </row>
    <row r="216" spans="1:9" x14ac:dyDescent="0.25">
      <c r="A216" s="37" t="s">
        <v>26</v>
      </c>
      <c r="B216" s="38"/>
      <c r="C216" s="38"/>
      <c r="D216" s="38"/>
      <c r="E216" s="38"/>
      <c r="F216" s="38"/>
      <c r="G216" s="38"/>
      <c r="H216" s="39"/>
      <c r="I216" s="40"/>
    </row>
    <row r="217" spans="1:9" x14ac:dyDescent="0.25">
      <c r="B217" s="2">
        <v>42</v>
      </c>
      <c r="C217" s="3" t="s">
        <v>27</v>
      </c>
      <c r="D217" s="5" t="s">
        <v>24</v>
      </c>
      <c r="G217" s="6">
        <v>7</v>
      </c>
    </row>
    <row r="218" spans="1:9" x14ac:dyDescent="0.25">
      <c r="D218" s="34" t="e">
        <f>SUBSTITUTE("Sp.mat: 0.00%",".",IF(VALUE("1.2")=1.2,".",","),2)</f>
        <v>#VALUE!</v>
      </c>
      <c r="F218" s="34" t="e">
        <f>SUBSTITUTE("Sp.man: 0.00%",".",IF(VALUE("1.2")=1.2,".",","),2)</f>
        <v>#VALUE!</v>
      </c>
      <c r="G218" s="34" t="e">
        <f>SUBSTITUTE("Sp.uti: 0.00%",".",IF(VALUE("1.2")=1.2,".",","),2)</f>
        <v>#VALUE!</v>
      </c>
    </row>
    <row r="219" spans="1:9" x14ac:dyDescent="0.25">
      <c r="A219" s="35" t="s">
        <v>96</v>
      </c>
      <c r="B219" s="8"/>
      <c r="C219" s="8"/>
      <c r="D219" s="8"/>
      <c r="E219" s="8"/>
      <c r="F219" s="8"/>
      <c r="G219" s="8"/>
    </row>
    <row r="220" spans="1:9" x14ac:dyDescent="0.25">
      <c r="A220" s="8"/>
      <c r="B220" s="8"/>
      <c r="C220" s="8"/>
      <c r="D220" s="8"/>
      <c r="E220" s="8"/>
      <c r="F220" s="8"/>
      <c r="G220" s="8"/>
    </row>
    <row r="221" spans="1:9" x14ac:dyDescent="0.25">
      <c r="A221" s="37" t="s">
        <v>26</v>
      </c>
      <c r="B221" s="38"/>
      <c r="C221" s="38"/>
      <c r="D221" s="38"/>
      <c r="E221" s="38"/>
      <c r="F221" s="38"/>
      <c r="G221" s="38"/>
      <c r="H221" s="39"/>
      <c r="I221" s="40"/>
    </row>
    <row r="222" spans="1:9" x14ac:dyDescent="0.25">
      <c r="B222" s="2">
        <v>43</v>
      </c>
      <c r="C222" s="3" t="s">
        <v>64</v>
      </c>
      <c r="D222" s="5" t="s">
        <v>24</v>
      </c>
      <c r="G222" s="6">
        <v>7</v>
      </c>
    </row>
    <row r="223" spans="1:9" x14ac:dyDescent="0.25">
      <c r="D223" s="34" t="e">
        <f>SUBSTITUTE("Sp.mat: 0.00%",".",IF(VALUE("1.2")=1.2,".",","),2)</f>
        <v>#VALUE!</v>
      </c>
      <c r="F223" s="34" t="e">
        <f>SUBSTITUTE("Sp.man: 0.00%",".",IF(VALUE("1.2")=1.2,".",","),2)</f>
        <v>#VALUE!</v>
      </c>
      <c r="G223" s="34" t="e">
        <f>SUBSTITUTE("Sp.uti: 0.00%",".",IF(VALUE("1.2")=1.2,".",","),2)</f>
        <v>#VALUE!</v>
      </c>
    </row>
    <row r="224" spans="1:9" x14ac:dyDescent="0.25">
      <c r="A224" s="35" t="s">
        <v>97</v>
      </c>
      <c r="B224" s="8"/>
      <c r="C224" s="8"/>
      <c r="D224" s="8"/>
      <c r="E224" s="8"/>
      <c r="F224" s="8"/>
      <c r="G224" s="8"/>
    </row>
    <row r="225" spans="1:9" x14ac:dyDescent="0.25">
      <c r="A225" s="8"/>
      <c r="B225" s="8"/>
      <c r="C225" s="8"/>
      <c r="D225" s="8"/>
      <c r="E225" s="8"/>
      <c r="F225" s="8"/>
      <c r="G225" s="8"/>
    </row>
    <row r="226" spans="1:9" x14ac:dyDescent="0.25">
      <c r="A226" s="37" t="s">
        <v>26</v>
      </c>
      <c r="B226" s="38"/>
      <c r="C226" s="38"/>
      <c r="D226" s="38"/>
      <c r="E226" s="38"/>
      <c r="F226" s="38"/>
      <c r="G226" s="38"/>
      <c r="H226" s="39"/>
      <c r="I226" s="40"/>
    </row>
    <row r="227" spans="1:9" x14ac:dyDescent="0.25">
      <c r="B227" s="2">
        <v>44</v>
      </c>
      <c r="C227" s="3" t="s">
        <v>58</v>
      </c>
      <c r="D227" s="5" t="s">
        <v>24</v>
      </c>
      <c r="G227" s="6">
        <v>10</v>
      </c>
    </row>
    <row r="228" spans="1:9" x14ac:dyDescent="0.25">
      <c r="D228" s="34" t="e">
        <f>SUBSTITUTE("Sp.mat: 0.00%",".",IF(VALUE("1.2")=1.2,".",","),2)</f>
        <v>#VALUE!</v>
      </c>
      <c r="F228" s="34" t="e">
        <f>SUBSTITUTE("Sp.man: 0.00%",".",IF(VALUE("1.2")=1.2,".",","),2)</f>
        <v>#VALUE!</v>
      </c>
      <c r="G228" s="34" t="e">
        <f>SUBSTITUTE("Sp.uti: 0.00%",".",IF(VALUE("1.2")=1.2,".",","),2)</f>
        <v>#VALUE!</v>
      </c>
    </row>
    <row r="229" spans="1:9" x14ac:dyDescent="0.25">
      <c r="A229" s="35" t="s">
        <v>98</v>
      </c>
      <c r="B229" s="8"/>
      <c r="C229" s="8"/>
      <c r="D229" s="8"/>
      <c r="E229" s="8"/>
      <c r="F229" s="8"/>
      <c r="G229" s="8"/>
    </row>
    <row r="230" spans="1:9" x14ac:dyDescent="0.25">
      <c r="A230" s="8"/>
      <c r="B230" s="8"/>
      <c r="C230" s="8"/>
      <c r="D230" s="8"/>
      <c r="E230" s="8"/>
      <c r="F230" s="8"/>
      <c r="G230" s="8"/>
    </row>
    <row r="231" spans="1:9" x14ac:dyDescent="0.25">
      <c r="A231" s="37" t="s">
        <v>26</v>
      </c>
      <c r="B231" s="38"/>
      <c r="C231" s="38"/>
      <c r="D231" s="38"/>
      <c r="E231" s="38"/>
      <c r="F231" s="38"/>
      <c r="G231" s="38"/>
      <c r="H231" s="39"/>
      <c r="I231" s="40"/>
    </row>
    <row r="232" spans="1:9" x14ac:dyDescent="0.25">
      <c r="B232" s="2">
        <v>45</v>
      </c>
      <c r="C232" s="3" t="s">
        <v>99</v>
      </c>
      <c r="D232" s="5" t="s">
        <v>24</v>
      </c>
      <c r="G232" s="6">
        <v>3</v>
      </c>
    </row>
    <row r="233" spans="1:9" x14ac:dyDescent="0.25">
      <c r="D233" s="34" t="e">
        <f>SUBSTITUTE("Sp.mat: 0.00%",".",IF(VALUE("1.2")=1.2,".",","),2)</f>
        <v>#VALUE!</v>
      </c>
      <c r="F233" s="34" t="e">
        <f>SUBSTITUTE("Sp.man: 0.00%",".",IF(VALUE("1.2")=1.2,".",","),2)</f>
        <v>#VALUE!</v>
      </c>
      <c r="G233" s="34" t="e">
        <f>SUBSTITUTE("Sp.uti: 0.00%",".",IF(VALUE("1.2")=1.2,".",","),2)</f>
        <v>#VALUE!</v>
      </c>
    </row>
    <row r="234" spans="1:9" x14ac:dyDescent="0.25">
      <c r="A234" s="35" t="s">
        <v>100</v>
      </c>
      <c r="B234" s="8"/>
      <c r="C234" s="8"/>
      <c r="D234" s="8"/>
      <c r="E234" s="8"/>
      <c r="F234" s="8"/>
      <c r="G234" s="8"/>
    </row>
    <row r="235" spans="1:9" x14ac:dyDescent="0.25">
      <c r="A235" s="8"/>
      <c r="B235" s="8"/>
      <c r="C235" s="8"/>
      <c r="D235" s="8"/>
      <c r="E235" s="8"/>
      <c r="F235" s="8"/>
      <c r="G235" s="8"/>
    </row>
    <row r="236" spans="1:9" x14ac:dyDescent="0.25">
      <c r="A236" s="37" t="s">
        <v>26</v>
      </c>
      <c r="B236" s="38"/>
      <c r="C236" s="38"/>
      <c r="D236" s="38"/>
      <c r="E236" s="38"/>
      <c r="F236" s="38"/>
      <c r="G236" s="38"/>
      <c r="H236" s="39"/>
      <c r="I236" s="40"/>
    </row>
    <row r="237" spans="1:9" x14ac:dyDescent="0.25">
      <c r="B237" s="2">
        <v>46</v>
      </c>
      <c r="C237" s="3" t="s">
        <v>60</v>
      </c>
      <c r="D237" s="5" t="s">
        <v>24</v>
      </c>
      <c r="G237" s="6">
        <v>10</v>
      </c>
    </row>
    <row r="238" spans="1:9" x14ac:dyDescent="0.25">
      <c r="D238" s="34" t="e">
        <f>SUBSTITUTE("Sp.mat: 0.00%",".",IF(VALUE("1.2")=1.2,".",","),2)</f>
        <v>#VALUE!</v>
      </c>
      <c r="F238" s="34" t="e">
        <f>SUBSTITUTE("Sp.man: 0.00%",".",IF(VALUE("1.2")=1.2,".",","),2)</f>
        <v>#VALUE!</v>
      </c>
      <c r="G238" s="34" t="e">
        <f>SUBSTITUTE("Sp.uti: 0.00%",".",IF(VALUE("1.2")=1.2,".",","),2)</f>
        <v>#VALUE!</v>
      </c>
    </row>
    <row r="239" spans="1:9" x14ac:dyDescent="0.25">
      <c r="A239" s="35" t="s">
        <v>101</v>
      </c>
      <c r="B239" s="8"/>
      <c r="C239" s="8"/>
      <c r="D239" s="8"/>
      <c r="E239" s="8"/>
      <c r="F239" s="8"/>
      <c r="G239" s="8"/>
    </row>
    <row r="240" spans="1:9" x14ac:dyDescent="0.25">
      <c r="A240" s="8"/>
      <c r="B240" s="8"/>
      <c r="C240" s="8"/>
      <c r="D240" s="8"/>
      <c r="E240" s="8"/>
      <c r="F240" s="8"/>
      <c r="G240" s="8"/>
    </row>
    <row r="241" spans="1:9" x14ac:dyDescent="0.25">
      <c r="A241" s="37" t="s">
        <v>26</v>
      </c>
      <c r="B241" s="38"/>
      <c r="C241" s="38"/>
      <c r="D241" s="38"/>
      <c r="E241" s="38"/>
      <c r="F241" s="38"/>
      <c r="G241" s="38"/>
      <c r="H241" s="39"/>
      <c r="I241" s="40"/>
    </row>
    <row r="242" spans="1:9" x14ac:dyDescent="0.25">
      <c r="B242" s="2">
        <v>47</v>
      </c>
      <c r="C242" s="3" t="s">
        <v>102</v>
      </c>
      <c r="D242" s="5" t="s">
        <v>103</v>
      </c>
      <c r="G242" s="6">
        <v>1</v>
      </c>
    </row>
    <row r="243" spans="1:9" x14ac:dyDescent="0.25">
      <c r="D243" s="34" t="e">
        <f>SUBSTITUTE("Sp.mat: 0.00%",".",IF(VALUE("1.2")=1.2,".",","),2)</f>
        <v>#VALUE!</v>
      </c>
      <c r="F243" s="34" t="e">
        <f>SUBSTITUTE("Sp.man: 0.00%",".",IF(VALUE("1.2")=1.2,".",","),2)</f>
        <v>#VALUE!</v>
      </c>
      <c r="G243" s="34" t="e">
        <f>SUBSTITUTE("Sp.uti: 0.00%",".",IF(VALUE("1.2")=1.2,".",","),2)</f>
        <v>#VALUE!</v>
      </c>
    </row>
    <row r="244" spans="1:9" x14ac:dyDescent="0.25">
      <c r="A244" s="35" t="s">
        <v>104</v>
      </c>
      <c r="B244" s="8"/>
      <c r="C244" s="8"/>
      <c r="D244" s="8"/>
      <c r="E244" s="8"/>
      <c r="F244" s="8"/>
      <c r="G244" s="8"/>
    </row>
    <row r="245" spans="1:9" x14ac:dyDescent="0.25">
      <c r="A245" s="8"/>
      <c r="B245" s="8"/>
      <c r="C245" s="8"/>
      <c r="D245" s="8"/>
      <c r="E245" s="8"/>
      <c r="F245" s="8"/>
      <c r="G245" s="8"/>
    </row>
    <row r="246" spans="1:9" x14ac:dyDescent="0.25">
      <c r="A246" s="37" t="s">
        <v>26</v>
      </c>
      <c r="B246" s="38"/>
      <c r="C246" s="38"/>
      <c r="D246" s="38"/>
      <c r="E246" s="38"/>
      <c r="F246" s="38"/>
      <c r="G246" s="38"/>
      <c r="H246" s="39"/>
      <c r="I246" s="40"/>
    </row>
    <row r="247" spans="1:9" x14ac:dyDescent="0.25">
      <c r="B247" s="2">
        <v>48</v>
      </c>
      <c r="C247" s="3" t="s">
        <v>27</v>
      </c>
      <c r="D247" s="5" t="s">
        <v>24</v>
      </c>
      <c r="G247" s="6">
        <v>13</v>
      </c>
    </row>
    <row r="248" spans="1:9" x14ac:dyDescent="0.25">
      <c r="D248" s="34" t="e">
        <f>SUBSTITUTE("Sp.mat: 0.00%",".",IF(VALUE("1.2")=1.2,".",","),2)</f>
        <v>#VALUE!</v>
      </c>
      <c r="F248" s="34" t="e">
        <f>SUBSTITUTE("Sp.man: 0.00%",".",IF(VALUE("1.2")=1.2,".",","),2)</f>
        <v>#VALUE!</v>
      </c>
      <c r="G248" s="34" t="e">
        <f>SUBSTITUTE("Sp.uti: 0.00%",".",IF(VALUE("1.2")=1.2,".",","),2)</f>
        <v>#VALUE!</v>
      </c>
    </row>
    <row r="249" spans="1:9" x14ac:dyDescent="0.25">
      <c r="A249" s="35" t="s">
        <v>105</v>
      </c>
      <c r="B249" s="8"/>
      <c r="C249" s="8"/>
      <c r="D249" s="8"/>
      <c r="E249" s="8"/>
      <c r="F249" s="8"/>
      <c r="G249" s="8"/>
    </row>
    <row r="250" spans="1:9" x14ac:dyDescent="0.25">
      <c r="A250" s="8"/>
      <c r="B250" s="8"/>
      <c r="C250" s="8"/>
      <c r="D250" s="8"/>
      <c r="E250" s="8"/>
      <c r="F250" s="8"/>
      <c r="G250" s="8"/>
    </row>
    <row r="251" spans="1:9" x14ac:dyDescent="0.25">
      <c r="A251" s="37" t="s">
        <v>26</v>
      </c>
      <c r="B251" s="38"/>
      <c r="C251" s="38"/>
      <c r="D251" s="38"/>
      <c r="E251" s="38"/>
      <c r="F251" s="38"/>
      <c r="G251" s="38"/>
      <c r="H251" s="39"/>
      <c r="I251" s="40"/>
    </row>
    <row r="252" spans="1:9" x14ac:dyDescent="0.25">
      <c r="B252" s="2">
        <v>49</v>
      </c>
      <c r="C252" s="3" t="s">
        <v>64</v>
      </c>
      <c r="D252" s="5" t="s">
        <v>24</v>
      </c>
      <c r="G252" s="6">
        <v>13</v>
      </c>
    </row>
    <row r="253" spans="1:9" x14ac:dyDescent="0.25">
      <c r="D253" s="34" t="e">
        <f>SUBSTITUTE("Sp.mat: 0.00%",".",IF(VALUE("1.2")=1.2,".",","),2)</f>
        <v>#VALUE!</v>
      </c>
      <c r="F253" s="34" t="e">
        <f>SUBSTITUTE("Sp.man: 0.00%",".",IF(VALUE("1.2")=1.2,".",","),2)</f>
        <v>#VALUE!</v>
      </c>
      <c r="G253" s="34" t="e">
        <f>SUBSTITUTE("Sp.uti: 0.00%",".",IF(VALUE("1.2")=1.2,".",","),2)</f>
        <v>#VALUE!</v>
      </c>
    </row>
    <row r="254" spans="1:9" x14ac:dyDescent="0.25">
      <c r="A254" s="35" t="s">
        <v>106</v>
      </c>
      <c r="B254" s="8"/>
      <c r="C254" s="8"/>
      <c r="D254" s="8"/>
      <c r="E254" s="8"/>
      <c r="F254" s="8"/>
      <c r="G254" s="8"/>
    </row>
    <row r="255" spans="1:9" x14ac:dyDescent="0.25">
      <c r="A255" s="8"/>
      <c r="B255" s="8"/>
      <c r="C255" s="8"/>
      <c r="D255" s="8"/>
      <c r="E255" s="8"/>
      <c r="F255" s="8"/>
      <c r="G255" s="8"/>
    </row>
    <row r="256" spans="1:9" x14ac:dyDescent="0.25">
      <c r="A256" s="37" t="s">
        <v>26</v>
      </c>
      <c r="B256" s="38"/>
      <c r="C256" s="38"/>
      <c r="D256" s="38"/>
      <c r="E256" s="38"/>
      <c r="F256" s="38"/>
      <c r="G256" s="38"/>
      <c r="H256" s="39"/>
      <c r="I256" s="40"/>
    </row>
    <row r="257" spans="1:9" x14ac:dyDescent="0.25">
      <c r="B257" s="2">
        <v>50</v>
      </c>
      <c r="C257" s="3" t="s">
        <v>27</v>
      </c>
      <c r="D257" s="5" t="s">
        <v>24</v>
      </c>
      <c r="G257" s="6">
        <v>2.5</v>
      </c>
    </row>
    <row r="258" spans="1:9" x14ac:dyDescent="0.25">
      <c r="D258" s="34" t="e">
        <f>SUBSTITUTE("Sp.mat: 0.00%",".",IF(VALUE("1.2")=1.2,".",","),2)</f>
        <v>#VALUE!</v>
      </c>
      <c r="F258" s="34" t="e">
        <f>SUBSTITUTE("Sp.man: 0.00%",".",IF(VALUE("1.2")=1.2,".",","),2)</f>
        <v>#VALUE!</v>
      </c>
      <c r="G258" s="34" t="e">
        <f>SUBSTITUTE("Sp.uti: 0.00%",".",IF(VALUE("1.2")=1.2,".",","),2)</f>
        <v>#VALUE!</v>
      </c>
    </row>
    <row r="259" spans="1:9" x14ac:dyDescent="0.25">
      <c r="A259" s="35" t="s">
        <v>107</v>
      </c>
      <c r="B259" s="8"/>
      <c r="C259" s="8"/>
      <c r="D259" s="8"/>
      <c r="E259" s="8"/>
      <c r="F259" s="8"/>
      <c r="G259" s="8"/>
    </row>
    <row r="260" spans="1:9" x14ac:dyDescent="0.25">
      <c r="A260" s="8"/>
      <c r="B260" s="8"/>
      <c r="C260" s="8"/>
      <c r="D260" s="8"/>
      <c r="E260" s="8"/>
      <c r="F260" s="8"/>
      <c r="G260" s="8"/>
    </row>
    <row r="261" spans="1:9" x14ac:dyDescent="0.25">
      <c r="A261" s="37" t="s">
        <v>26</v>
      </c>
      <c r="B261" s="38"/>
      <c r="C261" s="38"/>
      <c r="D261" s="38"/>
      <c r="E261" s="38"/>
      <c r="F261" s="38"/>
      <c r="G261" s="38"/>
      <c r="H261" s="39"/>
      <c r="I261" s="40"/>
    </row>
    <row r="262" spans="1:9" x14ac:dyDescent="0.25">
      <c r="B262" s="2">
        <v>51</v>
      </c>
      <c r="C262" s="3" t="s">
        <v>64</v>
      </c>
      <c r="D262" s="5" t="s">
        <v>24</v>
      </c>
      <c r="G262" s="6">
        <v>2.5</v>
      </c>
    </row>
    <row r="263" spans="1:9" x14ac:dyDescent="0.25">
      <c r="D263" s="34" t="e">
        <f>SUBSTITUTE("Sp.mat: 0.00%",".",IF(VALUE("1.2")=1.2,".",","),2)</f>
        <v>#VALUE!</v>
      </c>
      <c r="F263" s="34" t="e">
        <f>SUBSTITUTE("Sp.man: 0.00%",".",IF(VALUE("1.2")=1.2,".",","),2)</f>
        <v>#VALUE!</v>
      </c>
      <c r="G263" s="34" t="e">
        <f>SUBSTITUTE("Sp.uti: 0.00%",".",IF(VALUE("1.2")=1.2,".",","),2)</f>
        <v>#VALUE!</v>
      </c>
    </row>
    <row r="264" spans="1:9" x14ac:dyDescent="0.25">
      <c r="A264" s="35" t="s">
        <v>108</v>
      </c>
      <c r="B264" s="8"/>
      <c r="C264" s="8"/>
      <c r="D264" s="8"/>
      <c r="E264" s="8"/>
      <c r="F264" s="8"/>
      <c r="G264" s="8"/>
    </row>
    <row r="265" spans="1:9" x14ac:dyDescent="0.25">
      <c r="A265" s="8"/>
      <c r="B265" s="8"/>
      <c r="C265" s="8"/>
      <c r="D265" s="8"/>
      <c r="E265" s="8"/>
      <c r="F265" s="8"/>
      <c r="G265" s="8"/>
    </row>
    <row r="266" spans="1:9" x14ac:dyDescent="0.25">
      <c r="A266" s="37" t="s">
        <v>26</v>
      </c>
      <c r="B266" s="38"/>
      <c r="C266" s="38"/>
      <c r="D266" s="38"/>
      <c r="E266" s="38"/>
      <c r="F266" s="38"/>
      <c r="G266" s="38"/>
      <c r="H266" s="39"/>
      <c r="I266" s="40"/>
    </row>
    <row r="267" spans="1:9" x14ac:dyDescent="0.25">
      <c r="B267" s="2">
        <v>52</v>
      </c>
      <c r="C267" s="3" t="s">
        <v>58</v>
      </c>
      <c r="D267" s="5" t="s">
        <v>24</v>
      </c>
      <c r="G267" s="6">
        <v>6.3</v>
      </c>
    </row>
    <row r="268" spans="1:9" x14ac:dyDescent="0.25">
      <c r="D268" s="34" t="e">
        <f>SUBSTITUTE("Sp.mat: 0.00%",".",IF(VALUE("1.2")=1.2,".",","),2)</f>
        <v>#VALUE!</v>
      </c>
      <c r="F268" s="34" t="e">
        <f>SUBSTITUTE("Sp.man: 0.00%",".",IF(VALUE("1.2")=1.2,".",","),2)</f>
        <v>#VALUE!</v>
      </c>
      <c r="G268" s="34" t="e">
        <f>SUBSTITUTE("Sp.uti: 0.00%",".",IF(VALUE("1.2")=1.2,".",","),2)</f>
        <v>#VALUE!</v>
      </c>
    </row>
    <row r="269" spans="1:9" x14ac:dyDescent="0.25">
      <c r="A269" s="35" t="s">
        <v>109</v>
      </c>
      <c r="B269" s="8"/>
      <c r="C269" s="8"/>
      <c r="D269" s="8"/>
      <c r="E269" s="8"/>
      <c r="F269" s="8"/>
      <c r="G269" s="8"/>
    </row>
    <row r="270" spans="1:9" x14ac:dyDescent="0.25">
      <c r="A270" s="8"/>
      <c r="B270" s="8"/>
      <c r="C270" s="8"/>
      <c r="D270" s="8"/>
      <c r="E270" s="8"/>
      <c r="F270" s="8"/>
      <c r="G270" s="8"/>
    </row>
    <row r="271" spans="1:9" x14ac:dyDescent="0.25">
      <c r="A271" s="37" t="s">
        <v>26</v>
      </c>
      <c r="B271" s="38"/>
      <c r="C271" s="38"/>
      <c r="D271" s="38"/>
      <c r="E271" s="38"/>
      <c r="F271" s="38"/>
      <c r="G271" s="38"/>
      <c r="H271" s="39"/>
      <c r="I271" s="40"/>
    </row>
    <row r="272" spans="1:9" x14ac:dyDescent="0.25">
      <c r="B272" s="2">
        <v>53</v>
      </c>
      <c r="C272" s="3" t="s">
        <v>110</v>
      </c>
      <c r="D272" s="5" t="s">
        <v>24</v>
      </c>
      <c r="G272" s="6">
        <v>0.7</v>
      </c>
    </row>
    <row r="273" spans="1:9" x14ac:dyDescent="0.25">
      <c r="D273" s="34" t="e">
        <f>SUBSTITUTE("Sp.mat: 0.00%",".",IF(VALUE("1.2")=1.2,".",","),2)</f>
        <v>#VALUE!</v>
      </c>
      <c r="F273" s="34" t="e">
        <f>SUBSTITUTE("Sp.man: 0.00%",".",IF(VALUE("1.2")=1.2,".",","),2)</f>
        <v>#VALUE!</v>
      </c>
      <c r="G273" s="34" t="e">
        <f>SUBSTITUTE("Sp.uti: 0.00%",".",IF(VALUE("1.2")=1.2,".",","),2)</f>
        <v>#VALUE!</v>
      </c>
    </row>
    <row r="274" spans="1:9" x14ac:dyDescent="0.25">
      <c r="A274" s="35" t="s">
        <v>111</v>
      </c>
      <c r="B274" s="8"/>
      <c r="C274" s="8"/>
      <c r="D274" s="8"/>
      <c r="E274" s="8"/>
      <c r="F274" s="8"/>
      <c r="G274" s="8"/>
    </row>
    <row r="275" spans="1:9" x14ac:dyDescent="0.25">
      <c r="A275" s="8"/>
      <c r="B275" s="8"/>
      <c r="C275" s="8"/>
      <c r="D275" s="8"/>
      <c r="E275" s="8"/>
      <c r="F275" s="8"/>
      <c r="G275" s="8"/>
    </row>
    <row r="276" spans="1:9" x14ac:dyDescent="0.25">
      <c r="A276" s="37" t="s">
        <v>26</v>
      </c>
      <c r="B276" s="38"/>
      <c r="C276" s="38"/>
      <c r="D276" s="38"/>
      <c r="E276" s="38"/>
      <c r="F276" s="38"/>
      <c r="G276" s="38"/>
      <c r="H276" s="39"/>
      <c r="I276" s="40"/>
    </row>
    <row r="277" spans="1:9" x14ac:dyDescent="0.25">
      <c r="B277" s="2">
        <v>54</v>
      </c>
      <c r="C277" s="3" t="s">
        <v>60</v>
      </c>
      <c r="D277" s="5" t="s">
        <v>24</v>
      </c>
      <c r="G277" s="6">
        <v>6.3</v>
      </c>
    </row>
    <row r="278" spans="1:9" x14ac:dyDescent="0.25">
      <c r="D278" s="34" t="e">
        <f>SUBSTITUTE("Sp.mat: 0.00%",".",IF(VALUE("1.2")=1.2,".",","),2)</f>
        <v>#VALUE!</v>
      </c>
      <c r="F278" s="34" t="e">
        <f>SUBSTITUTE("Sp.man: 0.00%",".",IF(VALUE("1.2")=1.2,".",","),2)</f>
        <v>#VALUE!</v>
      </c>
      <c r="G278" s="34" t="e">
        <f>SUBSTITUTE("Sp.uti: 0.00%",".",IF(VALUE("1.2")=1.2,".",","),2)</f>
        <v>#VALUE!</v>
      </c>
    </row>
    <row r="279" spans="1:9" x14ac:dyDescent="0.25">
      <c r="A279" s="35" t="s">
        <v>112</v>
      </c>
      <c r="B279" s="8"/>
      <c r="C279" s="8"/>
      <c r="D279" s="8"/>
      <c r="E279" s="8"/>
      <c r="F279" s="8"/>
      <c r="G279" s="8"/>
    </row>
    <row r="280" spans="1:9" x14ac:dyDescent="0.25">
      <c r="A280" s="8"/>
      <c r="B280" s="8"/>
      <c r="C280" s="8"/>
      <c r="D280" s="8"/>
      <c r="E280" s="8"/>
      <c r="F280" s="8"/>
      <c r="G280" s="8"/>
    </row>
    <row r="281" spans="1:9" x14ac:dyDescent="0.25">
      <c r="A281" s="37" t="s">
        <v>26</v>
      </c>
      <c r="B281" s="38"/>
      <c r="C281" s="38"/>
      <c r="D281" s="38"/>
      <c r="E281" s="38"/>
      <c r="F281" s="38"/>
      <c r="G281" s="38"/>
      <c r="H281" s="39"/>
      <c r="I281" s="40"/>
    </row>
    <row r="282" spans="1:9" x14ac:dyDescent="0.25">
      <c r="B282" s="2">
        <v>55</v>
      </c>
      <c r="C282" s="3" t="s">
        <v>58</v>
      </c>
      <c r="D282" s="5" t="s">
        <v>24</v>
      </c>
      <c r="G282" s="6">
        <v>15</v>
      </c>
    </row>
    <row r="283" spans="1:9" x14ac:dyDescent="0.25">
      <c r="D283" s="34" t="e">
        <f>SUBSTITUTE("Sp.mat: 0.00%",".",IF(VALUE("1.2")=1.2,".",","),2)</f>
        <v>#VALUE!</v>
      </c>
      <c r="F283" s="34" t="e">
        <f>SUBSTITUTE("Sp.man: 0.00%",".",IF(VALUE("1.2")=1.2,".",","),2)</f>
        <v>#VALUE!</v>
      </c>
      <c r="G283" s="34" t="e">
        <f>SUBSTITUTE("Sp.uti: 0.00%",".",IF(VALUE("1.2")=1.2,".",","),2)</f>
        <v>#VALUE!</v>
      </c>
    </row>
    <row r="284" spans="1:9" x14ac:dyDescent="0.25">
      <c r="A284" s="35" t="s">
        <v>113</v>
      </c>
      <c r="B284" s="8"/>
      <c r="C284" s="8"/>
      <c r="D284" s="8"/>
      <c r="E284" s="8"/>
      <c r="F284" s="8"/>
      <c r="G284" s="8"/>
    </row>
    <row r="285" spans="1:9" x14ac:dyDescent="0.25">
      <c r="A285" s="8"/>
      <c r="B285" s="8"/>
      <c r="C285" s="8"/>
      <c r="D285" s="8"/>
      <c r="E285" s="8"/>
      <c r="F285" s="8"/>
      <c r="G285" s="8"/>
    </row>
    <row r="286" spans="1:9" x14ac:dyDescent="0.25">
      <c r="A286" s="37" t="s">
        <v>26</v>
      </c>
      <c r="B286" s="38"/>
      <c r="C286" s="38"/>
      <c r="D286" s="38"/>
      <c r="E286" s="38"/>
      <c r="F286" s="38"/>
      <c r="G286" s="38"/>
      <c r="H286" s="39"/>
      <c r="I286" s="40"/>
    </row>
    <row r="287" spans="1:9" x14ac:dyDescent="0.25">
      <c r="B287" s="2">
        <v>56</v>
      </c>
      <c r="C287" s="3" t="s">
        <v>114</v>
      </c>
      <c r="D287" s="5" t="s">
        <v>30</v>
      </c>
      <c r="G287" s="6">
        <v>0.3</v>
      </c>
    </row>
    <row r="288" spans="1:9" x14ac:dyDescent="0.25">
      <c r="D288" s="34" t="e">
        <f>SUBSTITUTE("Sp.mat: 0.00%",".",IF(VALUE("1.2")=1.2,".",","),2)</f>
        <v>#VALUE!</v>
      </c>
      <c r="F288" s="34" t="e">
        <f>SUBSTITUTE("Sp.man: 0.00%",".",IF(VALUE("1.2")=1.2,".",","),2)</f>
        <v>#VALUE!</v>
      </c>
      <c r="G288" s="34" t="e">
        <f>SUBSTITUTE("Sp.uti: 0.00%",".",IF(VALUE("1.2")=1.2,".",","),2)</f>
        <v>#VALUE!</v>
      </c>
    </row>
    <row r="289" spans="1:9" x14ac:dyDescent="0.25">
      <c r="A289" s="35" t="s">
        <v>115</v>
      </c>
      <c r="B289" s="8"/>
      <c r="C289" s="8"/>
      <c r="D289" s="8"/>
      <c r="E289" s="8"/>
      <c r="F289" s="8"/>
      <c r="G289" s="8"/>
    </row>
    <row r="290" spans="1:9" x14ac:dyDescent="0.25">
      <c r="A290" s="8"/>
      <c r="B290" s="8"/>
      <c r="C290" s="8"/>
      <c r="D290" s="8"/>
      <c r="E290" s="8"/>
      <c r="F290" s="8"/>
      <c r="G290" s="8"/>
    </row>
    <row r="291" spans="1:9" x14ac:dyDescent="0.25">
      <c r="A291" s="37" t="s">
        <v>26</v>
      </c>
      <c r="B291" s="38"/>
      <c r="C291" s="38"/>
      <c r="D291" s="38"/>
      <c r="E291" s="38"/>
      <c r="F291" s="38"/>
      <c r="G291" s="38"/>
      <c r="H291" s="39"/>
      <c r="I291" s="40"/>
    </row>
    <row r="292" spans="1:9" x14ac:dyDescent="0.25">
      <c r="B292" s="2">
        <v>57</v>
      </c>
      <c r="C292" s="3" t="s">
        <v>116</v>
      </c>
      <c r="D292" s="5" t="s">
        <v>24</v>
      </c>
      <c r="G292" s="6">
        <v>30</v>
      </c>
    </row>
    <row r="293" spans="1:9" x14ac:dyDescent="0.25">
      <c r="D293" s="34" t="e">
        <f>SUBSTITUTE("Sp.mat: 0.00%",".",IF(VALUE("1.2")=1.2,".",","),2)</f>
        <v>#VALUE!</v>
      </c>
      <c r="F293" s="34" t="e">
        <f>SUBSTITUTE("Sp.man: 0.00%",".",IF(VALUE("1.2")=1.2,".",","),2)</f>
        <v>#VALUE!</v>
      </c>
      <c r="G293" s="34" t="e">
        <f>SUBSTITUTE("Sp.uti: 0.00%",".",IF(VALUE("1.2")=1.2,".",","),2)</f>
        <v>#VALUE!</v>
      </c>
    </row>
    <row r="294" spans="1:9" x14ac:dyDescent="0.25">
      <c r="A294" s="35" t="s">
        <v>117</v>
      </c>
      <c r="B294" s="8"/>
      <c r="C294" s="8"/>
      <c r="D294" s="8"/>
      <c r="E294" s="8"/>
      <c r="F294" s="8"/>
      <c r="G294" s="8"/>
    </row>
    <row r="295" spans="1:9" x14ac:dyDescent="0.25">
      <c r="A295" s="8"/>
      <c r="B295" s="8"/>
      <c r="C295" s="8"/>
      <c r="D295" s="8"/>
      <c r="E295" s="8"/>
      <c r="F295" s="8"/>
      <c r="G295" s="8"/>
    </row>
    <row r="296" spans="1:9" x14ac:dyDescent="0.25">
      <c r="A296" s="37" t="s">
        <v>26</v>
      </c>
      <c r="B296" s="38"/>
      <c r="C296" s="38"/>
      <c r="D296" s="38"/>
      <c r="E296" s="38"/>
      <c r="F296" s="38"/>
      <c r="G296" s="38"/>
      <c r="H296" s="39"/>
      <c r="I296" s="40"/>
    </row>
    <row r="297" spans="1:9" x14ac:dyDescent="0.25">
      <c r="B297" s="2">
        <v>58</v>
      </c>
      <c r="C297" s="3" t="s">
        <v>118</v>
      </c>
      <c r="D297" s="5" t="s">
        <v>24</v>
      </c>
      <c r="G297" s="6">
        <v>30</v>
      </c>
    </row>
    <row r="298" spans="1:9" x14ac:dyDescent="0.25">
      <c r="D298" s="34" t="e">
        <f>SUBSTITUTE("Sp.mat: 0.00%",".",IF(VALUE("1.2")=1.2,".",","),2)</f>
        <v>#VALUE!</v>
      </c>
      <c r="F298" s="34" t="e">
        <f>SUBSTITUTE("Sp.man: 0.00%",".",IF(VALUE("1.2")=1.2,".",","),2)</f>
        <v>#VALUE!</v>
      </c>
      <c r="G298" s="34" t="e">
        <f>SUBSTITUTE("Sp.uti: 0.00%",".",IF(VALUE("1.2")=1.2,".",","),2)</f>
        <v>#VALUE!</v>
      </c>
    </row>
    <row r="299" spans="1:9" x14ac:dyDescent="0.25">
      <c r="A299" s="35" t="s">
        <v>119</v>
      </c>
      <c r="B299" s="8"/>
      <c r="C299" s="8"/>
      <c r="D299" s="8"/>
      <c r="E299" s="8"/>
      <c r="F299" s="8"/>
      <c r="G299" s="8"/>
    </row>
    <row r="300" spans="1:9" x14ac:dyDescent="0.25">
      <c r="A300" s="8"/>
      <c r="B300" s="8"/>
      <c r="C300" s="8"/>
      <c r="D300" s="8"/>
      <c r="E300" s="8"/>
      <c r="F300" s="8"/>
      <c r="G300" s="8"/>
    </row>
    <row r="301" spans="1:9" x14ac:dyDescent="0.25">
      <c r="A301" s="37" t="s">
        <v>26</v>
      </c>
      <c r="B301" s="38"/>
      <c r="C301" s="38"/>
      <c r="D301" s="38"/>
      <c r="E301" s="38"/>
      <c r="F301" s="38"/>
      <c r="G301" s="38"/>
      <c r="H301" s="39"/>
      <c r="I301" s="40"/>
    </row>
    <row r="302" spans="1:9" x14ac:dyDescent="0.25">
      <c r="B302" s="2">
        <v>59</v>
      </c>
      <c r="C302" s="3" t="s">
        <v>120</v>
      </c>
      <c r="D302" s="5" t="s">
        <v>24</v>
      </c>
      <c r="G302" s="6">
        <v>30</v>
      </c>
    </row>
    <row r="303" spans="1:9" x14ac:dyDescent="0.25">
      <c r="D303" s="34" t="e">
        <f>SUBSTITUTE("Sp.mat: 0.00%",".",IF(VALUE("1.2")=1.2,".",","),2)</f>
        <v>#VALUE!</v>
      </c>
      <c r="F303" s="34" t="e">
        <f>SUBSTITUTE("Sp.man: 0.00%",".",IF(VALUE("1.2")=1.2,".",","),2)</f>
        <v>#VALUE!</v>
      </c>
      <c r="G303" s="34" t="e">
        <f>SUBSTITUTE("Sp.uti: 0.00%",".",IF(VALUE("1.2")=1.2,".",","),2)</f>
        <v>#VALUE!</v>
      </c>
    </row>
    <row r="304" spans="1:9" x14ac:dyDescent="0.25">
      <c r="A304" s="35" t="s">
        <v>121</v>
      </c>
      <c r="B304" s="8"/>
      <c r="C304" s="8"/>
      <c r="D304" s="8"/>
      <c r="E304" s="8"/>
      <c r="F304" s="8"/>
      <c r="G304" s="8"/>
    </row>
    <row r="305" spans="1:9" x14ac:dyDescent="0.25">
      <c r="A305" s="8"/>
      <c r="B305" s="8"/>
      <c r="C305" s="8"/>
      <c r="D305" s="8"/>
      <c r="E305" s="8"/>
      <c r="F305" s="8"/>
      <c r="G305" s="8"/>
    </row>
    <row r="306" spans="1:9" x14ac:dyDescent="0.25">
      <c r="A306" s="37" t="s">
        <v>26</v>
      </c>
      <c r="B306" s="38"/>
      <c r="C306" s="38"/>
      <c r="D306" s="38"/>
      <c r="E306" s="38"/>
      <c r="F306" s="38"/>
      <c r="G306" s="38"/>
      <c r="H306" s="39"/>
      <c r="I306" s="40"/>
    </row>
    <row r="307" spans="1:9" x14ac:dyDescent="0.25">
      <c r="B307" s="2">
        <v>60</v>
      </c>
      <c r="C307" s="3" t="s">
        <v>122</v>
      </c>
      <c r="D307" s="5" t="s">
        <v>24</v>
      </c>
      <c r="G307" s="6">
        <v>30</v>
      </c>
    </row>
    <row r="308" spans="1:9" x14ac:dyDescent="0.25">
      <c r="D308" s="34" t="e">
        <f>SUBSTITUTE("Sp.mat: 0.00%",".",IF(VALUE("1.2")=1.2,".",","),2)</f>
        <v>#VALUE!</v>
      </c>
      <c r="F308" s="34" t="e">
        <f>SUBSTITUTE("Sp.man: 0.00%",".",IF(VALUE("1.2")=1.2,".",","),2)</f>
        <v>#VALUE!</v>
      </c>
      <c r="G308" s="34" t="e">
        <f>SUBSTITUTE("Sp.uti: 0.00%",".",IF(VALUE("1.2")=1.2,".",","),2)</f>
        <v>#VALUE!</v>
      </c>
    </row>
    <row r="309" spans="1:9" x14ac:dyDescent="0.25">
      <c r="A309" s="35" t="s">
        <v>123</v>
      </c>
      <c r="B309" s="8"/>
      <c r="C309" s="8"/>
      <c r="D309" s="8"/>
      <c r="E309" s="8"/>
      <c r="F309" s="8"/>
      <c r="G309" s="8"/>
    </row>
    <row r="310" spans="1:9" x14ac:dyDescent="0.25">
      <c r="A310" s="8"/>
      <c r="B310" s="8"/>
      <c r="C310" s="8"/>
      <c r="D310" s="8"/>
      <c r="E310" s="8"/>
      <c r="F310" s="8"/>
      <c r="G310" s="8"/>
    </row>
    <row r="311" spans="1:9" x14ac:dyDescent="0.25">
      <c r="A311" s="37" t="s">
        <v>26</v>
      </c>
      <c r="B311" s="38"/>
      <c r="C311" s="38"/>
      <c r="D311" s="38"/>
      <c r="E311" s="38"/>
      <c r="F311" s="38"/>
      <c r="G311" s="38"/>
      <c r="H311" s="39"/>
      <c r="I311" s="40"/>
    </row>
    <row r="312" spans="1:9" x14ac:dyDescent="0.25">
      <c r="B312" s="2">
        <v>61</v>
      </c>
      <c r="C312" s="3" t="s">
        <v>124</v>
      </c>
      <c r="D312" s="5" t="s">
        <v>30</v>
      </c>
      <c r="G312" s="6">
        <v>0.55000000000000004</v>
      </c>
    </row>
    <row r="313" spans="1:9" x14ac:dyDescent="0.25">
      <c r="D313" s="34" t="e">
        <f>SUBSTITUTE("Sp.mat: 0.00%",".",IF(VALUE("1.2")=1.2,".",","),2)</f>
        <v>#VALUE!</v>
      </c>
      <c r="F313" s="34" t="e">
        <f>SUBSTITUTE("Sp.man: 0.00%",".",IF(VALUE("1.2")=1.2,".",","),2)</f>
        <v>#VALUE!</v>
      </c>
      <c r="G313" s="34" t="e">
        <f>SUBSTITUTE("Sp.uti: 0.00%",".",IF(VALUE("1.2")=1.2,".",","),2)</f>
        <v>#VALUE!</v>
      </c>
    </row>
    <row r="314" spans="1:9" x14ac:dyDescent="0.25">
      <c r="A314" s="35" t="s">
        <v>125</v>
      </c>
      <c r="B314" s="8"/>
      <c r="C314" s="8"/>
      <c r="D314" s="8"/>
      <c r="E314" s="8"/>
      <c r="F314" s="8"/>
      <c r="G314" s="8"/>
    </row>
    <row r="315" spans="1:9" x14ac:dyDescent="0.25">
      <c r="A315" s="8"/>
      <c r="B315" s="8"/>
      <c r="C315" s="8"/>
      <c r="D315" s="8"/>
      <c r="E315" s="8"/>
      <c r="F315" s="8"/>
      <c r="G315" s="8"/>
    </row>
    <row r="316" spans="1:9" x14ac:dyDescent="0.25">
      <c r="A316" s="37" t="s">
        <v>26</v>
      </c>
      <c r="B316" s="38"/>
      <c r="C316" s="38"/>
      <c r="D316" s="38"/>
      <c r="E316" s="38"/>
      <c r="F316" s="38"/>
      <c r="G316" s="38"/>
      <c r="H316" s="39"/>
      <c r="I316" s="40"/>
    </row>
    <row r="317" spans="1:9" x14ac:dyDescent="0.25">
      <c r="B317" s="2">
        <v>62</v>
      </c>
      <c r="C317" s="3" t="s">
        <v>126</v>
      </c>
      <c r="D317" s="5" t="s">
        <v>127</v>
      </c>
      <c r="G317" s="6">
        <v>0.24</v>
      </c>
    </row>
    <row r="318" spans="1:9" x14ac:dyDescent="0.25">
      <c r="D318" s="34" t="e">
        <f>SUBSTITUTE("Sp.mat: 0.00%",".",IF(VALUE("1.2")=1.2,".",","),2)</f>
        <v>#VALUE!</v>
      </c>
      <c r="F318" s="34" t="e">
        <f>SUBSTITUTE("Sp.man: 0.00%",".",IF(VALUE("1.2")=1.2,".",","),2)</f>
        <v>#VALUE!</v>
      </c>
      <c r="G318" s="34" t="e">
        <f>SUBSTITUTE("Sp.uti: 0.00%",".",IF(VALUE("1.2")=1.2,".",","),2)</f>
        <v>#VALUE!</v>
      </c>
    </row>
    <row r="319" spans="1:9" x14ac:dyDescent="0.25">
      <c r="A319" s="35" t="s">
        <v>128</v>
      </c>
      <c r="B319" s="8"/>
      <c r="C319" s="8"/>
      <c r="D319" s="8"/>
      <c r="E319" s="8"/>
      <c r="F319" s="8"/>
      <c r="G319" s="8"/>
    </row>
    <row r="320" spans="1:9" x14ac:dyDescent="0.25">
      <c r="A320" s="8"/>
      <c r="B320" s="8"/>
      <c r="C320" s="8"/>
      <c r="D320" s="8"/>
      <c r="E320" s="8"/>
      <c r="F320" s="8"/>
      <c r="G320" s="8"/>
    </row>
    <row r="321" spans="1:9" x14ac:dyDescent="0.25">
      <c r="A321" s="37" t="s">
        <v>26</v>
      </c>
      <c r="B321" s="38"/>
      <c r="C321" s="38"/>
      <c r="D321" s="38"/>
      <c r="E321" s="38"/>
      <c r="F321" s="38"/>
      <c r="G321" s="38"/>
      <c r="H321" s="39"/>
      <c r="I321" s="40"/>
    </row>
    <row r="322" spans="1:9" x14ac:dyDescent="0.25">
      <c r="B322" s="2">
        <v>63</v>
      </c>
      <c r="C322" s="3" t="s">
        <v>129</v>
      </c>
      <c r="D322" s="5" t="s">
        <v>127</v>
      </c>
      <c r="G322" s="6">
        <v>0.24</v>
      </c>
    </row>
    <row r="323" spans="1:9" x14ac:dyDescent="0.25">
      <c r="D323" s="34" t="e">
        <f>SUBSTITUTE("Sp.mat: 0.00%",".",IF(VALUE("1.2")=1.2,".",","),2)</f>
        <v>#VALUE!</v>
      </c>
      <c r="F323" s="34" t="e">
        <f>SUBSTITUTE("Sp.man: 0.00%",".",IF(VALUE("1.2")=1.2,".",","),2)</f>
        <v>#VALUE!</v>
      </c>
      <c r="G323" s="34" t="e">
        <f>SUBSTITUTE("Sp.uti: 0.00%",".",IF(VALUE("1.2")=1.2,".",","),2)</f>
        <v>#VALUE!</v>
      </c>
    </row>
    <row r="324" spans="1:9" x14ac:dyDescent="0.25">
      <c r="A324" s="35" t="s">
        <v>130</v>
      </c>
      <c r="B324" s="8"/>
      <c r="C324" s="8"/>
      <c r="D324" s="8"/>
      <c r="E324" s="8"/>
      <c r="F324" s="8"/>
      <c r="G324" s="8"/>
    </row>
    <row r="325" spans="1:9" x14ac:dyDescent="0.25">
      <c r="A325" s="8"/>
      <c r="B325" s="8"/>
      <c r="C325" s="8"/>
      <c r="D325" s="8"/>
      <c r="E325" s="8"/>
      <c r="F325" s="8"/>
      <c r="G325" s="8"/>
    </row>
    <row r="326" spans="1:9" x14ac:dyDescent="0.25">
      <c r="A326" s="37" t="s">
        <v>26</v>
      </c>
      <c r="B326" s="38"/>
      <c r="C326" s="38"/>
      <c r="D326" s="38"/>
      <c r="E326" s="38"/>
      <c r="F326" s="38"/>
      <c r="G326" s="38"/>
      <c r="H326" s="39"/>
      <c r="I326" s="40"/>
    </row>
    <row r="327" spans="1:9" x14ac:dyDescent="0.25">
      <c r="B327" s="2">
        <v>64</v>
      </c>
      <c r="C327" s="3" t="s">
        <v>58</v>
      </c>
      <c r="D327" s="5" t="s">
        <v>24</v>
      </c>
      <c r="G327" s="6">
        <v>5</v>
      </c>
    </row>
    <row r="328" spans="1:9" x14ac:dyDescent="0.25">
      <c r="D328" s="34" t="e">
        <f>SUBSTITUTE("Sp.mat: 0.00%",".",IF(VALUE("1.2")=1.2,".",","),2)</f>
        <v>#VALUE!</v>
      </c>
      <c r="F328" s="34" t="e">
        <f>SUBSTITUTE("Sp.man: 0.00%",".",IF(VALUE("1.2")=1.2,".",","),2)</f>
        <v>#VALUE!</v>
      </c>
      <c r="G328" s="34" t="e">
        <f>SUBSTITUTE("Sp.uti: 0.00%",".",IF(VALUE("1.2")=1.2,".",","),2)</f>
        <v>#VALUE!</v>
      </c>
    </row>
    <row r="329" spans="1:9" x14ac:dyDescent="0.25">
      <c r="A329" s="35" t="s">
        <v>131</v>
      </c>
      <c r="B329" s="8"/>
      <c r="C329" s="8"/>
      <c r="D329" s="8"/>
      <c r="E329" s="8"/>
      <c r="F329" s="8"/>
      <c r="G329" s="8"/>
    </row>
    <row r="330" spans="1:9" x14ac:dyDescent="0.25">
      <c r="A330" s="8"/>
      <c r="B330" s="8"/>
      <c r="C330" s="8"/>
      <c r="D330" s="8"/>
      <c r="E330" s="8"/>
      <c r="F330" s="8"/>
      <c r="G330" s="8"/>
    </row>
    <row r="331" spans="1:9" x14ac:dyDescent="0.25">
      <c r="A331" s="37" t="s">
        <v>26</v>
      </c>
      <c r="B331" s="38"/>
      <c r="C331" s="38"/>
      <c r="D331" s="38"/>
      <c r="E331" s="38"/>
      <c r="F331" s="38"/>
      <c r="G331" s="38"/>
      <c r="H331" s="39"/>
      <c r="I331" s="40"/>
    </row>
    <row r="332" spans="1:9" x14ac:dyDescent="0.25">
      <c r="B332" s="2">
        <v>65</v>
      </c>
      <c r="C332" s="3" t="s">
        <v>114</v>
      </c>
      <c r="D332" s="5" t="s">
        <v>30</v>
      </c>
      <c r="G332" s="6">
        <v>0.1</v>
      </c>
    </row>
    <row r="333" spans="1:9" x14ac:dyDescent="0.25">
      <c r="D333" s="34" t="e">
        <f>SUBSTITUTE("Sp.mat: 0.00%",".",IF(VALUE("1.2")=1.2,".",","),2)</f>
        <v>#VALUE!</v>
      </c>
      <c r="F333" s="34" t="e">
        <f>SUBSTITUTE("Sp.man: 0.00%",".",IF(VALUE("1.2")=1.2,".",","),2)</f>
        <v>#VALUE!</v>
      </c>
      <c r="G333" s="34" t="e">
        <f>SUBSTITUTE("Sp.uti: 0.00%",".",IF(VALUE("1.2")=1.2,".",","),2)</f>
        <v>#VALUE!</v>
      </c>
    </row>
    <row r="334" spans="1:9" x14ac:dyDescent="0.25">
      <c r="A334" s="35" t="s">
        <v>132</v>
      </c>
      <c r="B334" s="8"/>
      <c r="C334" s="8"/>
      <c r="D334" s="8"/>
      <c r="E334" s="8"/>
      <c r="F334" s="8"/>
      <c r="G334" s="8"/>
    </row>
    <row r="335" spans="1:9" x14ac:dyDescent="0.25">
      <c r="A335" s="8"/>
      <c r="B335" s="8"/>
      <c r="C335" s="8"/>
      <c r="D335" s="8"/>
      <c r="E335" s="8"/>
      <c r="F335" s="8"/>
      <c r="G335" s="8"/>
    </row>
    <row r="336" spans="1:9" x14ac:dyDescent="0.25">
      <c r="A336" s="37" t="s">
        <v>26</v>
      </c>
      <c r="B336" s="38"/>
      <c r="C336" s="38"/>
      <c r="D336" s="38"/>
      <c r="E336" s="38"/>
      <c r="F336" s="38"/>
      <c r="G336" s="38"/>
      <c r="H336" s="39"/>
      <c r="I336" s="40"/>
    </row>
    <row r="337" spans="1:9" x14ac:dyDescent="0.25">
      <c r="B337" s="2">
        <v>66</v>
      </c>
      <c r="C337" s="3" t="s">
        <v>116</v>
      </c>
      <c r="D337" s="5" t="s">
        <v>24</v>
      </c>
      <c r="G337" s="6">
        <v>10</v>
      </c>
    </row>
    <row r="338" spans="1:9" x14ac:dyDescent="0.25">
      <c r="D338" s="34" t="e">
        <f>SUBSTITUTE("Sp.mat: 0.00%",".",IF(VALUE("1.2")=1.2,".",","),2)</f>
        <v>#VALUE!</v>
      </c>
      <c r="F338" s="34" t="e">
        <f>SUBSTITUTE("Sp.man: 0.00%",".",IF(VALUE("1.2")=1.2,".",","),2)</f>
        <v>#VALUE!</v>
      </c>
      <c r="G338" s="34" t="e">
        <f>SUBSTITUTE("Sp.uti: 0.00%",".",IF(VALUE("1.2")=1.2,".",","),2)</f>
        <v>#VALUE!</v>
      </c>
    </row>
    <row r="339" spans="1:9" x14ac:dyDescent="0.25">
      <c r="A339" s="35" t="s">
        <v>133</v>
      </c>
      <c r="B339" s="8"/>
      <c r="C339" s="8"/>
      <c r="D339" s="8"/>
      <c r="E339" s="8"/>
      <c r="F339" s="8"/>
      <c r="G339" s="8"/>
    </row>
    <row r="340" spans="1:9" x14ac:dyDescent="0.25">
      <c r="A340" s="8"/>
      <c r="B340" s="8"/>
      <c r="C340" s="8"/>
      <c r="D340" s="8"/>
      <c r="E340" s="8"/>
      <c r="F340" s="8"/>
      <c r="G340" s="8"/>
    </row>
    <row r="341" spans="1:9" x14ac:dyDescent="0.25">
      <c r="A341" s="37" t="s">
        <v>26</v>
      </c>
      <c r="B341" s="38"/>
      <c r="C341" s="38"/>
      <c r="D341" s="38"/>
      <c r="E341" s="38"/>
      <c r="F341" s="38"/>
      <c r="G341" s="38"/>
      <c r="H341" s="39"/>
      <c r="I341" s="40"/>
    </row>
    <row r="342" spans="1:9" x14ac:dyDescent="0.25">
      <c r="B342" s="2">
        <v>67</v>
      </c>
      <c r="C342" s="3" t="s">
        <v>118</v>
      </c>
      <c r="D342" s="5" t="s">
        <v>24</v>
      </c>
      <c r="G342" s="6">
        <v>10</v>
      </c>
    </row>
    <row r="343" spans="1:9" x14ac:dyDescent="0.25">
      <c r="D343" s="34" t="e">
        <f>SUBSTITUTE("Sp.mat: 0.00%",".",IF(VALUE("1.2")=1.2,".",","),2)</f>
        <v>#VALUE!</v>
      </c>
      <c r="F343" s="34" t="e">
        <f>SUBSTITUTE("Sp.man: 0.00%",".",IF(VALUE("1.2")=1.2,".",","),2)</f>
        <v>#VALUE!</v>
      </c>
      <c r="G343" s="34" t="e">
        <f>SUBSTITUTE("Sp.uti: 0.00%",".",IF(VALUE("1.2")=1.2,".",","),2)</f>
        <v>#VALUE!</v>
      </c>
    </row>
    <row r="344" spans="1:9" x14ac:dyDescent="0.25">
      <c r="A344" s="35" t="s">
        <v>119</v>
      </c>
      <c r="B344" s="8"/>
      <c r="C344" s="8"/>
      <c r="D344" s="8"/>
      <c r="E344" s="8"/>
      <c r="F344" s="8"/>
      <c r="G344" s="8"/>
    </row>
    <row r="345" spans="1:9" x14ac:dyDescent="0.25">
      <c r="A345" s="8"/>
      <c r="B345" s="8"/>
      <c r="C345" s="8"/>
      <c r="D345" s="8"/>
      <c r="E345" s="8"/>
      <c r="F345" s="8"/>
      <c r="G345" s="8"/>
    </row>
    <row r="346" spans="1:9" x14ac:dyDescent="0.25">
      <c r="A346" s="37" t="s">
        <v>26</v>
      </c>
      <c r="B346" s="38"/>
      <c r="C346" s="38"/>
      <c r="D346" s="38"/>
      <c r="E346" s="38"/>
      <c r="F346" s="38"/>
      <c r="G346" s="38"/>
      <c r="H346" s="39"/>
      <c r="I346" s="40"/>
    </row>
    <row r="347" spans="1:9" x14ac:dyDescent="0.25">
      <c r="B347" s="2">
        <v>68</v>
      </c>
      <c r="C347" s="3" t="s">
        <v>126</v>
      </c>
      <c r="D347" s="5" t="s">
        <v>127</v>
      </c>
      <c r="G347" s="6">
        <v>0.24</v>
      </c>
    </row>
    <row r="348" spans="1:9" x14ac:dyDescent="0.25">
      <c r="D348" s="34" t="e">
        <f>SUBSTITUTE("Sp.mat: 0.00%",".",IF(VALUE("1.2")=1.2,".",","),2)</f>
        <v>#VALUE!</v>
      </c>
      <c r="F348" s="34" t="e">
        <f>SUBSTITUTE("Sp.man: 0.00%",".",IF(VALUE("1.2")=1.2,".",","),2)</f>
        <v>#VALUE!</v>
      </c>
      <c r="G348" s="34" t="e">
        <f>SUBSTITUTE("Sp.uti: 0.00%",".",IF(VALUE("1.2")=1.2,".",","),2)</f>
        <v>#VALUE!</v>
      </c>
    </row>
    <row r="349" spans="1:9" x14ac:dyDescent="0.25">
      <c r="A349" s="35" t="s">
        <v>128</v>
      </c>
      <c r="B349" s="8"/>
      <c r="C349" s="8"/>
      <c r="D349" s="8"/>
      <c r="E349" s="8"/>
      <c r="F349" s="8"/>
      <c r="G349" s="8"/>
    </row>
    <row r="350" spans="1:9" x14ac:dyDescent="0.25">
      <c r="A350" s="8"/>
      <c r="B350" s="8"/>
      <c r="C350" s="8"/>
      <c r="D350" s="8"/>
      <c r="E350" s="8"/>
      <c r="F350" s="8"/>
      <c r="G350" s="8"/>
    </row>
    <row r="351" spans="1:9" x14ac:dyDescent="0.25">
      <c r="A351" s="37" t="s">
        <v>26</v>
      </c>
      <c r="B351" s="38"/>
      <c r="C351" s="38"/>
      <c r="D351" s="38"/>
      <c r="E351" s="38"/>
      <c r="F351" s="38"/>
      <c r="G351" s="38"/>
      <c r="H351" s="39"/>
      <c r="I351" s="40"/>
    </row>
    <row r="352" spans="1:9" x14ac:dyDescent="0.25">
      <c r="B352" s="2">
        <v>69</v>
      </c>
      <c r="C352" s="3" t="s">
        <v>134</v>
      </c>
      <c r="D352" s="5" t="s">
        <v>127</v>
      </c>
      <c r="G352" s="6">
        <v>0.24</v>
      </c>
    </row>
    <row r="353" spans="1:9" x14ac:dyDescent="0.25">
      <c r="D353" s="34" t="e">
        <f>SUBSTITUTE("Sp.mat: 0.00%",".",IF(VALUE("1.2")=1.2,".",","),2)</f>
        <v>#VALUE!</v>
      </c>
      <c r="F353" s="34" t="e">
        <f>SUBSTITUTE("Sp.man: 0.00%",".",IF(VALUE("1.2")=1.2,".",","),2)</f>
        <v>#VALUE!</v>
      </c>
      <c r="G353" s="34" t="e">
        <f>SUBSTITUTE("Sp.uti: 0.00%",".",IF(VALUE("1.2")=1.2,".",","),2)</f>
        <v>#VALUE!</v>
      </c>
    </row>
    <row r="354" spans="1:9" x14ac:dyDescent="0.25">
      <c r="A354" s="35" t="s">
        <v>135</v>
      </c>
      <c r="B354" s="8"/>
      <c r="C354" s="8"/>
      <c r="D354" s="8"/>
      <c r="E354" s="8"/>
      <c r="F354" s="8"/>
      <c r="G354" s="8"/>
    </row>
    <row r="355" spans="1:9" x14ac:dyDescent="0.25">
      <c r="A355" s="8"/>
      <c r="B355" s="8"/>
      <c r="C355" s="8"/>
      <c r="D355" s="8"/>
      <c r="E355" s="8"/>
      <c r="F355" s="8"/>
      <c r="G355" s="8"/>
    </row>
    <row r="356" spans="1:9" x14ac:dyDescent="0.25">
      <c r="A356" s="37" t="s">
        <v>26</v>
      </c>
      <c r="B356" s="38"/>
      <c r="C356" s="38"/>
      <c r="D356" s="38"/>
      <c r="E356" s="38"/>
      <c r="F356" s="38"/>
      <c r="G356" s="38"/>
      <c r="H356" s="39"/>
      <c r="I356" s="40"/>
    </row>
    <row r="357" spans="1:9" x14ac:dyDescent="0.25">
      <c r="B357" s="2">
        <v>70</v>
      </c>
      <c r="C357" s="3" t="s">
        <v>120</v>
      </c>
      <c r="D357" s="5" t="s">
        <v>24</v>
      </c>
      <c r="G357" s="6">
        <v>10</v>
      </c>
    </row>
    <row r="358" spans="1:9" x14ac:dyDescent="0.25">
      <c r="D358" s="34" t="e">
        <f>SUBSTITUTE("Sp.mat: 0.00%",".",IF(VALUE("1.2")=1.2,".",","),2)</f>
        <v>#VALUE!</v>
      </c>
      <c r="F358" s="34" t="e">
        <f>SUBSTITUTE("Sp.man: 0.00%",".",IF(VALUE("1.2")=1.2,".",","),2)</f>
        <v>#VALUE!</v>
      </c>
      <c r="G358" s="34" t="e">
        <f>SUBSTITUTE("Sp.uti: 0.00%",".",IF(VALUE("1.2")=1.2,".",","),2)</f>
        <v>#VALUE!</v>
      </c>
    </row>
    <row r="359" spans="1:9" x14ac:dyDescent="0.25">
      <c r="A359" s="35" t="s">
        <v>121</v>
      </c>
      <c r="B359" s="8"/>
      <c r="C359" s="8"/>
      <c r="D359" s="8"/>
      <c r="E359" s="8"/>
      <c r="F359" s="8"/>
      <c r="G359" s="8"/>
    </row>
    <row r="360" spans="1:9" x14ac:dyDescent="0.25">
      <c r="A360" s="8"/>
      <c r="B360" s="8"/>
      <c r="C360" s="8"/>
      <c r="D360" s="8"/>
      <c r="E360" s="8"/>
      <c r="F360" s="8"/>
      <c r="G360" s="8"/>
    </row>
    <row r="361" spans="1:9" x14ac:dyDescent="0.25">
      <c r="A361" s="37" t="s">
        <v>26</v>
      </c>
      <c r="B361" s="38"/>
      <c r="C361" s="38"/>
      <c r="D361" s="38"/>
      <c r="E361" s="38"/>
      <c r="F361" s="38"/>
      <c r="G361" s="38"/>
      <c r="H361" s="39"/>
      <c r="I361" s="40"/>
    </row>
    <row r="362" spans="1:9" x14ac:dyDescent="0.25">
      <c r="B362" s="2">
        <v>71</v>
      </c>
      <c r="C362" s="3" t="s">
        <v>122</v>
      </c>
      <c r="D362" s="5" t="s">
        <v>24</v>
      </c>
      <c r="G362" s="6">
        <v>10</v>
      </c>
    </row>
    <row r="363" spans="1:9" x14ac:dyDescent="0.25">
      <c r="D363" s="34" t="e">
        <f>SUBSTITUTE("Sp.mat: 0.00%",".",IF(VALUE("1.2")=1.2,".",","),2)</f>
        <v>#VALUE!</v>
      </c>
      <c r="F363" s="34" t="e">
        <f>SUBSTITUTE("Sp.man: 0.00%",".",IF(VALUE("1.2")=1.2,".",","),2)</f>
        <v>#VALUE!</v>
      </c>
      <c r="G363" s="34" t="e">
        <f>SUBSTITUTE("Sp.uti: 0.00%",".",IF(VALUE("1.2")=1.2,".",","),2)</f>
        <v>#VALUE!</v>
      </c>
    </row>
    <row r="364" spans="1:9" x14ac:dyDescent="0.25">
      <c r="A364" s="35" t="s">
        <v>123</v>
      </c>
      <c r="B364" s="8"/>
      <c r="C364" s="8"/>
      <c r="D364" s="8"/>
      <c r="E364" s="8"/>
      <c r="F364" s="8"/>
      <c r="G364" s="8"/>
    </row>
    <row r="365" spans="1:9" x14ac:dyDescent="0.25">
      <c r="A365" s="8"/>
      <c r="B365" s="8"/>
      <c r="C365" s="8"/>
      <c r="D365" s="8"/>
      <c r="E365" s="8"/>
      <c r="F365" s="8"/>
      <c r="G365" s="8"/>
    </row>
    <row r="366" spans="1:9" x14ac:dyDescent="0.25">
      <c r="A366" s="37" t="s">
        <v>26</v>
      </c>
      <c r="B366" s="38"/>
      <c r="C366" s="38"/>
      <c r="D366" s="38"/>
      <c r="E366" s="38"/>
      <c r="F366" s="38"/>
      <c r="G366" s="38"/>
      <c r="H366" s="39"/>
      <c r="I366" s="40"/>
    </row>
    <row r="367" spans="1:9" x14ac:dyDescent="0.25">
      <c r="B367" s="2">
        <v>72</v>
      </c>
      <c r="C367" s="3" t="s">
        <v>136</v>
      </c>
      <c r="D367" s="5" t="s">
        <v>24</v>
      </c>
      <c r="G367" s="6">
        <v>30</v>
      </c>
    </row>
    <row r="368" spans="1:9" x14ac:dyDescent="0.25">
      <c r="D368" s="34" t="e">
        <f>SUBSTITUTE("Sp.mat: 0.00%",".",IF(VALUE("1.2")=1.2,".",","),2)</f>
        <v>#VALUE!</v>
      </c>
      <c r="F368" s="34" t="e">
        <f>SUBSTITUTE("Sp.man: 0.00%",".",IF(VALUE("1.2")=1.2,".",","),2)</f>
        <v>#VALUE!</v>
      </c>
      <c r="G368" s="34" t="e">
        <f>SUBSTITUTE("Sp.uti: 0.00%",".",IF(VALUE("1.2")=1.2,".",","),2)</f>
        <v>#VALUE!</v>
      </c>
    </row>
    <row r="369" spans="1:9" x14ac:dyDescent="0.25">
      <c r="A369" s="35" t="s">
        <v>137</v>
      </c>
      <c r="B369" s="8"/>
      <c r="C369" s="8"/>
      <c r="D369" s="8"/>
      <c r="E369" s="8"/>
      <c r="F369" s="8"/>
      <c r="G369" s="8"/>
    </row>
    <row r="370" spans="1:9" x14ac:dyDescent="0.25">
      <c r="A370" s="8"/>
      <c r="B370" s="8"/>
      <c r="C370" s="8"/>
      <c r="D370" s="8"/>
      <c r="E370" s="8"/>
      <c r="F370" s="8"/>
      <c r="G370" s="8"/>
    </row>
    <row r="371" spans="1:9" x14ac:dyDescent="0.25">
      <c r="A371" s="37" t="s">
        <v>26</v>
      </c>
      <c r="B371" s="38"/>
      <c r="C371" s="38"/>
      <c r="D371" s="38"/>
      <c r="E371" s="38"/>
      <c r="F371" s="38"/>
      <c r="G371" s="38"/>
      <c r="H371" s="39"/>
      <c r="I371" s="40"/>
    </row>
    <row r="372" spans="1:9" x14ac:dyDescent="0.25">
      <c r="B372" s="2">
        <v>73</v>
      </c>
      <c r="C372" s="3" t="s">
        <v>138</v>
      </c>
      <c r="D372" s="5" t="s">
        <v>139</v>
      </c>
      <c r="G372" s="6">
        <v>100</v>
      </c>
    </row>
    <row r="373" spans="1:9" x14ac:dyDescent="0.25">
      <c r="D373" s="34" t="e">
        <f>SUBSTITUTE("Sp.mat: 0.00%",".",IF(VALUE("1.2")=1.2,".",","),2)</f>
        <v>#VALUE!</v>
      </c>
      <c r="F373" s="34" t="e">
        <f>SUBSTITUTE("Sp.man: 0.00%",".",IF(VALUE("1.2")=1.2,".",","),2)</f>
        <v>#VALUE!</v>
      </c>
      <c r="G373" s="34" t="e">
        <f>SUBSTITUTE("Sp.uti: 0.00%",".",IF(VALUE("1.2")=1.2,".",","),2)</f>
        <v>#VALUE!</v>
      </c>
    </row>
    <row r="374" spans="1:9" x14ac:dyDescent="0.25">
      <c r="A374" s="35" t="s">
        <v>140</v>
      </c>
      <c r="B374" s="8"/>
      <c r="C374" s="8"/>
      <c r="D374" s="8"/>
      <c r="E374" s="8"/>
      <c r="F374" s="8"/>
      <c r="G374" s="8"/>
    </row>
    <row r="375" spans="1:9" x14ac:dyDescent="0.25">
      <c r="A375" s="8"/>
      <c r="B375" s="8"/>
      <c r="C375" s="8"/>
      <c r="D375" s="8"/>
      <c r="E375" s="8"/>
      <c r="F375" s="8"/>
      <c r="G375" s="8"/>
    </row>
    <row r="376" spans="1:9" x14ac:dyDescent="0.25">
      <c r="A376" s="37" t="s">
        <v>26</v>
      </c>
      <c r="B376" s="38"/>
      <c r="C376" s="38"/>
      <c r="D376" s="38"/>
      <c r="E376" s="38"/>
      <c r="F376" s="38"/>
      <c r="G376" s="38"/>
      <c r="H376" s="39"/>
      <c r="I376" s="40"/>
    </row>
    <row r="377" spans="1:9" x14ac:dyDescent="0.25">
      <c r="B377" s="2">
        <v>74</v>
      </c>
      <c r="C377" s="3" t="s">
        <v>141</v>
      </c>
      <c r="D377" s="5" t="s">
        <v>30</v>
      </c>
      <c r="G377" s="6">
        <v>0.1</v>
      </c>
    </row>
    <row r="378" spans="1:9" x14ac:dyDescent="0.25">
      <c r="D378" s="34" t="e">
        <f>SUBSTITUTE("Sp.mat: 0.00%",".",IF(VALUE("1.2")=1.2,".",","),2)</f>
        <v>#VALUE!</v>
      </c>
      <c r="F378" s="34" t="e">
        <f>SUBSTITUTE("Sp.man: 0.00%",".",IF(VALUE("1.2")=1.2,".",","),2)</f>
        <v>#VALUE!</v>
      </c>
      <c r="G378" s="34" t="e">
        <f>SUBSTITUTE("Sp.uti: 0.00%",".",IF(VALUE("1.2")=1.2,".",","),2)</f>
        <v>#VALUE!</v>
      </c>
    </row>
    <row r="379" spans="1:9" x14ac:dyDescent="0.25">
      <c r="A379" s="35" t="s">
        <v>142</v>
      </c>
      <c r="B379" s="8"/>
      <c r="C379" s="8"/>
      <c r="D379" s="8"/>
      <c r="E379" s="8"/>
      <c r="F379" s="8"/>
      <c r="G379" s="8"/>
    </row>
    <row r="380" spans="1:9" x14ac:dyDescent="0.25">
      <c r="A380" s="8"/>
      <c r="B380" s="8"/>
      <c r="C380" s="8"/>
      <c r="D380" s="8"/>
      <c r="E380" s="8"/>
      <c r="F380" s="8"/>
      <c r="G380" s="8"/>
    </row>
    <row r="381" spans="1:9" x14ac:dyDescent="0.25">
      <c r="A381" s="37" t="s">
        <v>26</v>
      </c>
      <c r="B381" s="38"/>
      <c r="C381" s="38"/>
      <c r="D381" s="38"/>
      <c r="E381" s="38"/>
      <c r="F381" s="38"/>
      <c r="G381" s="38"/>
      <c r="H381" s="39"/>
      <c r="I381" s="40"/>
    </row>
    <row r="382" spans="1:9" x14ac:dyDescent="0.25">
      <c r="B382" s="2">
        <v>75</v>
      </c>
      <c r="C382" s="3" t="s">
        <v>143</v>
      </c>
      <c r="D382" s="5" t="s">
        <v>30</v>
      </c>
      <c r="G382" s="6">
        <v>0.1</v>
      </c>
    </row>
    <row r="383" spans="1:9" x14ac:dyDescent="0.25">
      <c r="D383" s="34" t="e">
        <f>SUBSTITUTE("Sp.mat: 0.00%",".",IF(VALUE("1.2")=1.2,".",","),2)</f>
        <v>#VALUE!</v>
      </c>
      <c r="F383" s="34" t="e">
        <f>SUBSTITUTE("Sp.man: 0.00%",".",IF(VALUE("1.2")=1.2,".",","),2)</f>
        <v>#VALUE!</v>
      </c>
      <c r="G383" s="34" t="e">
        <f>SUBSTITUTE("Sp.uti: 0.00%",".",IF(VALUE("1.2")=1.2,".",","),2)</f>
        <v>#VALUE!</v>
      </c>
    </row>
    <row r="384" spans="1:9" x14ac:dyDescent="0.25">
      <c r="A384" s="35" t="s">
        <v>144</v>
      </c>
      <c r="B384" s="8"/>
      <c r="C384" s="8"/>
      <c r="D384" s="8"/>
      <c r="E384" s="8"/>
      <c r="F384" s="8"/>
      <c r="G384" s="8"/>
    </row>
    <row r="385" spans="1:9" x14ac:dyDescent="0.25">
      <c r="A385" s="8"/>
      <c r="B385" s="8"/>
      <c r="C385" s="8"/>
      <c r="D385" s="8"/>
      <c r="E385" s="8"/>
      <c r="F385" s="8"/>
      <c r="G385" s="8"/>
    </row>
    <row r="386" spans="1:9" x14ac:dyDescent="0.25">
      <c r="A386" s="37" t="s">
        <v>26</v>
      </c>
      <c r="B386" s="38"/>
      <c r="C386" s="38"/>
      <c r="D386" s="38"/>
      <c r="E386" s="38"/>
      <c r="F386" s="38"/>
      <c r="G386" s="38"/>
      <c r="H386" s="39"/>
      <c r="I386" s="40"/>
    </row>
    <row r="387" spans="1:9" x14ac:dyDescent="0.25">
      <c r="B387" s="2">
        <v>76</v>
      </c>
      <c r="C387" s="3" t="s">
        <v>145</v>
      </c>
      <c r="D387" s="5" t="s">
        <v>71</v>
      </c>
      <c r="G387" s="6">
        <v>5</v>
      </c>
    </row>
    <row r="388" spans="1:9" x14ac:dyDescent="0.25">
      <c r="D388" s="34" t="e">
        <f>SUBSTITUTE("Sp.mat: 0.00%",".",IF(VALUE("1.2")=1.2,".",","),2)</f>
        <v>#VALUE!</v>
      </c>
      <c r="F388" s="34" t="e">
        <f>SUBSTITUTE("Sp.man: 0.00%",".",IF(VALUE("1.2")=1.2,".",","),2)</f>
        <v>#VALUE!</v>
      </c>
      <c r="G388" s="34" t="e">
        <f>SUBSTITUTE("Sp.uti: 0.00%",".",IF(VALUE("1.2")=1.2,".",","),2)</f>
        <v>#VALUE!</v>
      </c>
    </row>
    <row r="389" spans="1:9" x14ac:dyDescent="0.25">
      <c r="A389" s="35" t="s">
        <v>146</v>
      </c>
      <c r="B389" s="8"/>
      <c r="C389" s="8"/>
      <c r="D389" s="8"/>
      <c r="E389" s="8"/>
      <c r="F389" s="8"/>
      <c r="G389" s="8"/>
    </row>
    <row r="390" spans="1:9" x14ac:dyDescent="0.25">
      <c r="A390" s="8"/>
      <c r="B390" s="8"/>
      <c r="C390" s="8"/>
      <c r="D390" s="8"/>
      <c r="E390" s="8"/>
      <c r="F390" s="8"/>
      <c r="G390" s="8"/>
    </row>
    <row r="391" spans="1:9" x14ac:dyDescent="0.25">
      <c r="A391" s="37" t="s">
        <v>26</v>
      </c>
      <c r="B391" s="38"/>
      <c r="C391" s="38"/>
      <c r="D391" s="38"/>
      <c r="E391" s="38"/>
      <c r="F391" s="38"/>
      <c r="G391" s="38"/>
      <c r="H391" s="39"/>
      <c r="I391" s="40"/>
    </row>
    <row r="392" spans="1:9" x14ac:dyDescent="0.25">
      <c r="B392" s="2">
        <v>77</v>
      </c>
      <c r="C392" s="3" t="s">
        <v>147</v>
      </c>
      <c r="D392" s="5" t="s">
        <v>30</v>
      </c>
      <c r="G392" s="6">
        <v>0.02</v>
      </c>
    </row>
    <row r="393" spans="1:9" x14ac:dyDescent="0.25">
      <c r="D393" s="34" t="e">
        <f>SUBSTITUTE("Sp.mat: 0.00%",".",IF(VALUE("1.2")=1.2,".",","),2)</f>
        <v>#VALUE!</v>
      </c>
      <c r="F393" s="34" t="e">
        <f>SUBSTITUTE("Sp.man: 0.00%",".",IF(VALUE("1.2")=1.2,".",","),2)</f>
        <v>#VALUE!</v>
      </c>
      <c r="G393" s="34" t="e">
        <f>SUBSTITUTE("Sp.uti: 0.00%",".",IF(VALUE("1.2")=1.2,".",","),2)</f>
        <v>#VALUE!</v>
      </c>
    </row>
    <row r="394" spans="1:9" x14ac:dyDescent="0.25">
      <c r="A394" s="35" t="s">
        <v>148</v>
      </c>
      <c r="B394" s="8"/>
      <c r="C394" s="8"/>
      <c r="D394" s="8"/>
      <c r="E394" s="8"/>
      <c r="F394" s="8"/>
      <c r="G394" s="8"/>
    </row>
    <row r="395" spans="1:9" x14ac:dyDescent="0.25">
      <c r="A395" s="8"/>
      <c r="B395" s="8"/>
      <c r="C395" s="8"/>
      <c r="D395" s="8"/>
      <c r="E395" s="8"/>
      <c r="F395" s="8"/>
      <c r="G395" s="8"/>
    </row>
    <row r="396" spans="1:9" x14ac:dyDescent="0.25">
      <c r="A396" s="37" t="s">
        <v>26</v>
      </c>
      <c r="B396" s="38"/>
      <c r="C396" s="38"/>
      <c r="D396" s="38"/>
      <c r="E396" s="38"/>
      <c r="F396" s="38"/>
      <c r="G396" s="38"/>
      <c r="H396" s="39"/>
      <c r="I396" s="40"/>
    </row>
    <row r="397" spans="1:9" x14ac:dyDescent="0.25">
      <c r="B397" s="2">
        <v>78</v>
      </c>
      <c r="C397" s="3" t="s">
        <v>149</v>
      </c>
      <c r="D397" s="5" t="s">
        <v>71</v>
      </c>
      <c r="G397" s="6">
        <v>0.75</v>
      </c>
    </row>
    <row r="398" spans="1:9" x14ac:dyDescent="0.25">
      <c r="D398" s="34" t="e">
        <f>SUBSTITUTE("Sp.mat: 0.00%",".",IF(VALUE("1.2")=1.2,".",","),2)</f>
        <v>#VALUE!</v>
      </c>
      <c r="F398" s="34" t="e">
        <f>SUBSTITUTE("Sp.man: 0.00%",".",IF(VALUE("1.2")=1.2,".",","),2)</f>
        <v>#VALUE!</v>
      </c>
      <c r="G398" s="34" t="e">
        <f>SUBSTITUTE("Sp.uti: 0.00%",".",IF(VALUE("1.2")=1.2,".",","),2)</f>
        <v>#VALUE!</v>
      </c>
    </row>
    <row r="399" spans="1:9" x14ac:dyDescent="0.25">
      <c r="A399" s="35" t="s">
        <v>150</v>
      </c>
      <c r="B399" s="8"/>
      <c r="C399" s="8"/>
      <c r="D399" s="8"/>
      <c r="E399" s="8"/>
      <c r="F399" s="8"/>
      <c r="G399" s="8"/>
    </row>
    <row r="400" spans="1:9" x14ac:dyDescent="0.25">
      <c r="A400" s="8"/>
      <c r="B400" s="8"/>
      <c r="C400" s="8"/>
      <c r="D400" s="8"/>
      <c r="E400" s="8"/>
      <c r="F400" s="8"/>
      <c r="G400" s="8"/>
    </row>
    <row r="401" spans="1:19" x14ac:dyDescent="0.25">
      <c r="A401" s="37" t="s">
        <v>26</v>
      </c>
      <c r="B401" s="38"/>
      <c r="C401" s="38"/>
      <c r="D401" s="38"/>
      <c r="E401" s="38"/>
      <c r="F401" s="38"/>
      <c r="G401" s="38"/>
      <c r="H401" s="39"/>
      <c r="I401" s="40"/>
    </row>
    <row r="402" spans="1:19" x14ac:dyDescent="0.25">
      <c r="B402" s="41" t="s">
        <v>151</v>
      </c>
      <c r="E402" s="4">
        <f>SUMIF(J12:J401,"1",I12:I401)</f>
        <v>0</v>
      </c>
      <c r="F402" s="4">
        <f>SUMIF(J12:J401,"2",I12:I401)</f>
        <v>0</v>
      </c>
      <c r="G402" s="4">
        <f>SUMIF(J12:J401,"3",I12:I401)</f>
        <v>0</v>
      </c>
      <c r="H402" s="4">
        <f>SUMIF(J12:J401,"4",I12:I401)</f>
        <v>0</v>
      </c>
      <c r="I402" s="4">
        <f>SUMIF(J12:J401,"5",I12:I401)</f>
        <v>0</v>
      </c>
      <c r="K402" s="4">
        <f>SUMIF(J12:J401,"3",K12:K401)</f>
        <v>0</v>
      </c>
      <c r="L402" s="4">
        <f>SUMIF(J12:J401,"3",L12:L401)</f>
        <v>0</v>
      </c>
      <c r="M402" s="4">
        <f>SUMIF(J12:J401,"3",M12:M401)</f>
        <v>0</v>
      </c>
      <c r="N402" s="4">
        <f>SUMIF(J12:J401,"4",N12:N401)</f>
        <v>0</v>
      </c>
      <c r="O402" s="4">
        <f>SUMIF(J12:J401,"4",O12:O401)</f>
        <v>0</v>
      </c>
      <c r="P402" s="4">
        <f>SUMIF(J12:J401,"4",P12:P401)</f>
        <v>0</v>
      </c>
      <c r="Q402" s="4">
        <f>SUMIF(J12:J401,"4",Q12:Q401)</f>
        <v>0</v>
      </c>
      <c r="R402" s="4">
        <f>SUMIF(J12:J401,"4",R12:R401)</f>
        <v>0</v>
      </c>
      <c r="S402" s="4">
        <f>SUMIF(J12:J401,"4",S12:S401)</f>
        <v>0</v>
      </c>
    </row>
    <row r="403" spans="1:19" hidden="1" x14ac:dyDescent="0.25">
      <c r="B403" s="41" t="s">
        <v>152</v>
      </c>
    </row>
    <row r="404" spans="1:19" hidden="1" x14ac:dyDescent="0.25">
      <c r="B404" s="41" t="s">
        <v>153</v>
      </c>
      <c r="G404" s="4">
        <f>$K$402*1</f>
        <v>0</v>
      </c>
    </row>
    <row r="405" spans="1:19" hidden="1" x14ac:dyDescent="0.25">
      <c r="B405" s="41" t="s">
        <v>154</v>
      </c>
      <c r="G405" s="4">
        <f>$L$402*1</f>
        <v>0</v>
      </c>
    </row>
    <row r="406" spans="1:19" hidden="1" x14ac:dyDescent="0.25">
      <c r="B406" s="41" t="s">
        <v>155</v>
      </c>
      <c r="G406" s="4">
        <f>G402-G404-G405</f>
        <v>0</v>
      </c>
    </row>
    <row r="407" spans="1:19" hidden="1" x14ac:dyDescent="0.25">
      <c r="B407" s="41" t="s">
        <v>156</v>
      </c>
      <c r="E407" s="4">
        <f>IF("G"="Nu",0*1,0)</f>
        <v>0</v>
      </c>
      <c r="I407" s="4">
        <f>E407</f>
        <v>0</v>
      </c>
    </row>
    <row r="408" spans="1:19" hidden="1" x14ac:dyDescent="0.25">
      <c r="B408" s="41" t="s">
        <v>157</v>
      </c>
      <c r="D408" s="42" t="str">
        <f>CONCATENATE(TEXT(0,REPLACE("#.####",2,1,","))," x")</f>
        <v>, x</v>
      </c>
      <c r="E408" s="4">
        <f>IF("G"="Nu",0*1,0)</f>
        <v>0</v>
      </c>
      <c r="I408" s="4">
        <f>E408*0</f>
        <v>0</v>
      </c>
    </row>
    <row r="409" spans="1:19" hidden="1" x14ac:dyDescent="0.25">
      <c r="B409" s="41" t="s">
        <v>158</v>
      </c>
      <c r="E409" s="4">
        <f>0</f>
        <v>0</v>
      </c>
      <c r="F409" s="4">
        <f>0</f>
        <v>0</v>
      </c>
      <c r="G409" s="4">
        <f>0</f>
        <v>0</v>
      </c>
      <c r="H409" s="4">
        <f>IF(H402=0,1,H423/H402)</f>
        <v>1</v>
      </c>
    </row>
    <row r="410" spans="1:19" x14ac:dyDescent="0.25">
      <c r="B410" s="41" t="s">
        <v>159</v>
      </c>
      <c r="E410" s="4">
        <f>0 -1</f>
        <v>-1</v>
      </c>
      <c r="F410" s="4">
        <f>0-1</f>
        <v>-1</v>
      </c>
      <c r="G410" s="4">
        <f>0-1</f>
        <v>-1</v>
      </c>
      <c r="H410" s="4">
        <f>IF(H402=0,1,H423/H402)-1</f>
        <v>0</v>
      </c>
    </row>
    <row r="411" spans="1:19" x14ac:dyDescent="0.25">
      <c r="B411" s="41" t="s">
        <v>160</v>
      </c>
      <c r="E411" s="4">
        <f>E412-(E402+I407+I408)</f>
        <v>0</v>
      </c>
      <c r="F411" s="4">
        <f>F412-F402</f>
        <v>0</v>
      </c>
      <c r="G411" s="4">
        <f>G412-G402</f>
        <v>0</v>
      </c>
      <c r="H411" s="4">
        <f>H412-H402</f>
        <v>0</v>
      </c>
    </row>
    <row r="412" spans="1:19" x14ac:dyDescent="0.25">
      <c r="B412" s="41" t="s">
        <v>161</v>
      </c>
      <c r="E412" s="4">
        <f>(E402+I407+I408)*E409</f>
        <v>0</v>
      </c>
      <c r="F412" s="4">
        <f>F402*F409</f>
        <v>0</v>
      </c>
      <c r="G412" s="4">
        <f>G402*G409</f>
        <v>0</v>
      </c>
      <c r="H412" s="4">
        <f>H402*H409</f>
        <v>0</v>
      </c>
      <c r="I412" s="4">
        <f>SUM(E412:H412)</f>
        <v>0</v>
      </c>
    </row>
    <row r="413" spans="1:19" x14ac:dyDescent="0.25">
      <c r="B413" s="43" t="s">
        <v>162</v>
      </c>
      <c r="C413" s="44"/>
      <c r="D413" s="45"/>
      <c r="E413" s="46"/>
      <c r="F413" s="46"/>
      <c r="G413" s="47"/>
      <c r="H413" s="36"/>
      <c r="I413" s="48"/>
    </row>
    <row r="414" spans="1:19" hidden="1" x14ac:dyDescent="0.25">
      <c r="B414" s="49" t="str">
        <f>CONCATENATE("  ","Impozit manopera        ")</f>
        <v xml:space="preserve">  Impozit manopera        </v>
      </c>
      <c r="D414" s="42">
        <f>0</f>
        <v>0</v>
      </c>
      <c r="F414" s="4">
        <f>F402*F409*D414</f>
        <v>0</v>
      </c>
      <c r="I414" s="50">
        <f>F414</f>
        <v>0</v>
      </c>
    </row>
    <row r="415" spans="1:19" x14ac:dyDescent="0.25">
      <c r="B415" s="49" t="str">
        <f>CONCATENATE("  ","C.A.S.                  ")</f>
        <v xml:space="preserve">  C.A.S.                  </v>
      </c>
      <c r="D415" s="42">
        <f>0</f>
        <v>0</v>
      </c>
      <c r="F415" s="4">
        <f>(F402*F409+F414)*D415</f>
        <v>0</v>
      </c>
      <c r="I415" s="4">
        <f>F415</f>
        <v>0</v>
      </c>
    </row>
    <row r="416" spans="1:19" x14ac:dyDescent="0.25">
      <c r="B416" s="49" t="str">
        <f>CONCATENATE("  ","C.A.S.S.                ")</f>
        <v xml:space="preserve">  C.A.S.S.                </v>
      </c>
      <c r="D416" s="42">
        <f>0</f>
        <v>0</v>
      </c>
      <c r="F416" s="4">
        <f>(F402*F409+F414)*D416</f>
        <v>0</v>
      </c>
      <c r="I416" s="4">
        <f>F416</f>
        <v>0</v>
      </c>
    </row>
    <row r="417" spans="1:9" x14ac:dyDescent="0.25">
      <c r="B417" s="49" t="str">
        <f>CONCATENATE("  ","Aj.somaj                ")</f>
        <v xml:space="preserve">  Aj.somaj                </v>
      </c>
      <c r="D417" s="42">
        <f>0</f>
        <v>0</v>
      </c>
      <c r="F417" s="4">
        <f>(F402*F409+F414)*D417</f>
        <v>0</v>
      </c>
      <c r="I417" s="4">
        <f>F417</f>
        <v>0</v>
      </c>
    </row>
    <row r="418" spans="1:9" x14ac:dyDescent="0.25">
      <c r="B418" s="49" t="str">
        <f>CONCATENATE("  ","Acc. munca, boli profes.")</f>
        <v xml:space="preserve">  Acc. munca, boli profes.</v>
      </c>
      <c r="D418" s="42">
        <f>0</f>
        <v>0</v>
      </c>
      <c r="F418" s="4">
        <f>(F402*F409+F414)*D418</f>
        <v>0</v>
      </c>
      <c r="I418" s="4">
        <f>F418</f>
        <v>0</v>
      </c>
    </row>
    <row r="419" spans="1:9" x14ac:dyDescent="0.25">
      <c r="B419" s="49" t="str">
        <f>CONCATENATE("  ","Contr.Concedii Medicale ")</f>
        <v xml:space="preserve">  Contr.Concedii Medicale </v>
      </c>
      <c r="D419" s="42">
        <f>0</f>
        <v>0</v>
      </c>
      <c r="F419" s="4">
        <f>(F402*F409+F414)*D419</f>
        <v>0</v>
      </c>
      <c r="I419" s="4">
        <f>F419</f>
        <v>0</v>
      </c>
    </row>
    <row r="420" spans="1:9" x14ac:dyDescent="0.25">
      <c r="B420" s="49" t="str">
        <f>CONCATENATE("  ","Contrib. asig. munca    ")</f>
        <v xml:space="preserve">  Contrib. asig. munca    </v>
      </c>
      <c r="D420" s="42">
        <f>0</f>
        <v>0</v>
      </c>
      <c r="F420" s="4">
        <f>(F402*F409+F414)*D420</f>
        <v>0</v>
      </c>
      <c r="I420" s="4">
        <f>F420</f>
        <v>0</v>
      </c>
    </row>
    <row r="421" spans="1:9" x14ac:dyDescent="0.25">
      <c r="B421" s="49" t="str">
        <f>CONCATENATE("  ","Fond garantare salarii  ")</f>
        <v xml:space="preserve">  Fond garantare salarii  </v>
      </c>
      <c r="D421" s="42">
        <f>0</f>
        <v>0</v>
      </c>
      <c r="F421" s="4">
        <f>(F402*F409+F414)*D421</f>
        <v>0</v>
      </c>
      <c r="I421" s="4">
        <f>F421</f>
        <v>0</v>
      </c>
    </row>
    <row r="422" spans="1:9" hidden="1" x14ac:dyDescent="0.25">
      <c r="B422" s="49" t="str">
        <f>CONCATENATE("  ","Chelt.tr.aprov.,depozit.")</f>
        <v xml:space="preserve">  Chelt.tr.aprov.,depozit.</v>
      </c>
      <c r="D422" s="42">
        <f>0</f>
        <v>0</v>
      </c>
      <c r="E422" s="4">
        <f>(E402+I407+I408)*E409*D422</f>
        <v>0</v>
      </c>
      <c r="I422" s="4">
        <f>E422</f>
        <v>0</v>
      </c>
    </row>
    <row r="423" spans="1:9" x14ac:dyDescent="0.25">
      <c r="B423" s="43" t="s">
        <v>163</v>
      </c>
      <c r="C423" s="44"/>
      <c r="D423" s="45"/>
      <c r="E423" s="48">
        <f>(E402+I407+I408)*E409+E422</f>
        <v>0</v>
      </c>
      <c r="F423" s="48">
        <f>F402*F409+F414+F415+F416+F417+F418+F419+F420+F421</f>
        <v>0</v>
      </c>
      <c r="G423" s="48">
        <f>G402*G409</f>
        <v>0</v>
      </c>
      <c r="H423" s="48">
        <f>($N$402*0+$O$402*0+$P$402*0)*1</f>
        <v>0</v>
      </c>
      <c r="I423" s="48">
        <f>SUM(E423:H423)</f>
        <v>0</v>
      </c>
    </row>
    <row r="424" spans="1:9" x14ac:dyDescent="0.25">
      <c r="B424" s="43" t="s">
        <v>164</v>
      </c>
      <c r="C424" s="44"/>
      <c r="D424" s="51">
        <f>0</f>
        <v>0</v>
      </c>
      <c r="E424" s="46" t="s">
        <v>165</v>
      </c>
      <c r="F424" s="46"/>
      <c r="G424" s="47"/>
      <c r="H424" s="36"/>
      <c r="I424" s="48">
        <f>I423*D424</f>
        <v>0</v>
      </c>
    </row>
    <row r="425" spans="1:9" x14ac:dyDescent="0.25">
      <c r="B425" s="43" t="s">
        <v>166</v>
      </c>
      <c r="C425" s="44"/>
      <c r="D425" s="51">
        <f>0</f>
        <v>0</v>
      </c>
      <c r="E425" s="46" t="s">
        <v>167</v>
      </c>
      <c r="F425" s="46"/>
      <c r="G425" s="47"/>
      <c r="H425" s="36"/>
      <c r="I425" s="48">
        <f>(I423+I424)*D425</f>
        <v>0</v>
      </c>
    </row>
    <row r="426" spans="1:9" hidden="1" x14ac:dyDescent="0.25">
      <c r="B426" s="41" t="s">
        <v>156</v>
      </c>
      <c r="D426" s="46" t="str">
        <f>CONCATENATE(TEXT(0,REPLACE("#.####",2,1,","))," x")</f>
        <v>, x</v>
      </c>
      <c r="E426" s="4">
        <f>IF("G"="Nu",0*1,0)</f>
        <v>0</v>
      </c>
      <c r="I426" s="4">
        <f>E426*0</f>
        <v>0</v>
      </c>
    </row>
    <row r="427" spans="1:9" hidden="1" x14ac:dyDescent="0.25">
      <c r="B427" s="41" t="s">
        <v>157</v>
      </c>
      <c r="D427" s="42" t="str">
        <f>CONCATENATE(TEXT(0,REPLACE("#.####",2,1,","))," x ",TEXT(0,REPLACE("#.####",2,1,","))," x")</f>
        <v>, x , x</v>
      </c>
      <c r="E427" s="4">
        <f>IF("G"="Nu",0*1,0)</f>
        <v>0</v>
      </c>
      <c r="I427" s="4">
        <f>E427*0*0</f>
        <v>0</v>
      </c>
    </row>
    <row r="428" spans="1:9" x14ac:dyDescent="0.25">
      <c r="B428" s="43" t="s">
        <v>168</v>
      </c>
      <c r="C428" s="44"/>
      <c r="D428" s="52" t="s">
        <v>169</v>
      </c>
      <c r="E428" s="46"/>
      <c r="F428" s="46"/>
      <c r="G428" s="47"/>
      <c r="H428" s="36"/>
      <c r="I428" s="48">
        <f>I423+I424+I425+I426+I427</f>
        <v>0</v>
      </c>
    </row>
    <row r="429" spans="1:9" x14ac:dyDescent="0.25">
      <c r="B429" s="53" t="s">
        <v>170</v>
      </c>
      <c r="C429" s="44"/>
      <c r="D429" s="45"/>
      <c r="E429" s="46"/>
      <c r="F429" s="46"/>
      <c r="G429" s="47"/>
      <c r="H429" s="36"/>
      <c r="I429" s="48"/>
    </row>
    <row r="431" spans="1:9" x14ac:dyDescent="0.25">
      <c r="A431" s="54" t="s">
        <v>171</v>
      </c>
    </row>
  </sheetData>
  <mergeCells count="161">
    <mergeCell ref="A391:G391"/>
    <mergeCell ref="A394:G395"/>
    <mergeCell ref="A396:G396"/>
    <mergeCell ref="A399:G400"/>
    <mergeCell ref="A401:G401"/>
    <mergeCell ref="A376:G376"/>
    <mergeCell ref="A379:G380"/>
    <mergeCell ref="A381:G381"/>
    <mergeCell ref="A384:G385"/>
    <mergeCell ref="A386:G386"/>
    <mergeCell ref="A389:G390"/>
    <mergeCell ref="A361:G361"/>
    <mergeCell ref="A364:G365"/>
    <mergeCell ref="A366:G366"/>
    <mergeCell ref="A369:G370"/>
    <mergeCell ref="A371:G371"/>
    <mergeCell ref="A374:G375"/>
    <mergeCell ref="A346:G346"/>
    <mergeCell ref="A349:G350"/>
    <mergeCell ref="A351:G351"/>
    <mergeCell ref="A354:G355"/>
    <mergeCell ref="A356:G356"/>
    <mergeCell ref="A359:G360"/>
    <mergeCell ref="A331:G331"/>
    <mergeCell ref="A334:G335"/>
    <mergeCell ref="A336:G336"/>
    <mergeCell ref="A339:G340"/>
    <mergeCell ref="A341:G341"/>
    <mergeCell ref="A344:G345"/>
    <mergeCell ref="A316:G316"/>
    <mergeCell ref="A319:G320"/>
    <mergeCell ref="A321:G321"/>
    <mergeCell ref="A324:G325"/>
    <mergeCell ref="A326:G326"/>
    <mergeCell ref="A329:G330"/>
    <mergeCell ref="A301:G301"/>
    <mergeCell ref="A304:G305"/>
    <mergeCell ref="A306:G306"/>
    <mergeCell ref="A309:G310"/>
    <mergeCell ref="A311:G311"/>
    <mergeCell ref="A314:G315"/>
    <mergeCell ref="A286:G286"/>
    <mergeCell ref="A289:G290"/>
    <mergeCell ref="A291:G291"/>
    <mergeCell ref="A294:G295"/>
    <mergeCell ref="A296:G296"/>
    <mergeCell ref="A299:G300"/>
    <mergeCell ref="A271:G271"/>
    <mergeCell ref="A274:G275"/>
    <mergeCell ref="A276:G276"/>
    <mergeCell ref="A279:G280"/>
    <mergeCell ref="A281:G281"/>
    <mergeCell ref="A284:G285"/>
    <mergeCell ref="A256:G256"/>
    <mergeCell ref="A259:G260"/>
    <mergeCell ref="A261:G261"/>
    <mergeCell ref="A264:G265"/>
    <mergeCell ref="A266:G266"/>
    <mergeCell ref="A269:G270"/>
    <mergeCell ref="A241:G241"/>
    <mergeCell ref="A244:G245"/>
    <mergeCell ref="A246:G246"/>
    <mergeCell ref="A249:G250"/>
    <mergeCell ref="A251:G251"/>
    <mergeCell ref="A254:G255"/>
    <mergeCell ref="A226:G226"/>
    <mergeCell ref="A229:G230"/>
    <mergeCell ref="A231:G231"/>
    <mergeCell ref="A234:G235"/>
    <mergeCell ref="A236:G236"/>
    <mergeCell ref="A239:G240"/>
    <mergeCell ref="A211:G211"/>
    <mergeCell ref="A214:G215"/>
    <mergeCell ref="A216:G216"/>
    <mergeCell ref="A219:G220"/>
    <mergeCell ref="A221:G221"/>
    <mergeCell ref="A224:G225"/>
    <mergeCell ref="A196:G196"/>
    <mergeCell ref="A199:G200"/>
    <mergeCell ref="A201:G201"/>
    <mergeCell ref="A204:G205"/>
    <mergeCell ref="A206:G206"/>
    <mergeCell ref="A209:G210"/>
    <mergeCell ref="A181:G181"/>
    <mergeCell ref="A184:G185"/>
    <mergeCell ref="A186:G186"/>
    <mergeCell ref="A189:G190"/>
    <mergeCell ref="A191:G191"/>
    <mergeCell ref="A194:G195"/>
    <mergeCell ref="A166:G166"/>
    <mergeCell ref="A169:G170"/>
    <mergeCell ref="A171:G171"/>
    <mergeCell ref="A174:G175"/>
    <mergeCell ref="A176:G176"/>
    <mergeCell ref="A179:G180"/>
    <mergeCell ref="A151:G151"/>
    <mergeCell ref="A154:G155"/>
    <mergeCell ref="A156:G156"/>
    <mergeCell ref="A159:G160"/>
    <mergeCell ref="A161:G161"/>
    <mergeCell ref="A164:G165"/>
    <mergeCell ref="A136:G136"/>
    <mergeCell ref="A139:G140"/>
    <mergeCell ref="A141:G141"/>
    <mergeCell ref="A144:G145"/>
    <mergeCell ref="A146:G146"/>
    <mergeCell ref="A149:G150"/>
    <mergeCell ref="A121:G121"/>
    <mergeCell ref="A124:G125"/>
    <mergeCell ref="A126:G126"/>
    <mergeCell ref="A129:G130"/>
    <mergeCell ref="A131:G131"/>
    <mergeCell ref="A134:G135"/>
    <mergeCell ref="A106:G106"/>
    <mergeCell ref="A109:G110"/>
    <mergeCell ref="A111:G111"/>
    <mergeCell ref="A114:G115"/>
    <mergeCell ref="A116:G116"/>
    <mergeCell ref="A119:G120"/>
    <mergeCell ref="A91:G91"/>
    <mergeCell ref="A94:G95"/>
    <mergeCell ref="A96:G96"/>
    <mergeCell ref="A99:G100"/>
    <mergeCell ref="A101:G101"/>
    <mergeCell ref="A104:G105"/>
    <mergeCell ref="A76:G76"/>
    <mergeCell ref="A79:G80"/>
    <mergeCell ref="A81:G81"/>
    <mergeCell ref="A84:G85"/>
    <mergeCell ref="A86:G86"/>
    <mergeCell ref="A89:G90"/>
    <mergeCell ref="A61:G61"/>
    <mergeCell ref="A64:G65"/>
    <mergeCell ref="A66:G66"/>
    <mergeCell ref="A69:G70"/>
    <mergeCell ref="A71:G71"/>
    <mergeCell ref="A74:G75"/>
    <mergeCell ref="A46:G46"/>
    <mergeCell ref="A49:G50"/>
    <mergeCell ref="A51:G51"/>
    <mergeCell ref="A54:G55"/>
    <mergeCell ref="A56:G56"/>
    <mergeCell ref="A59:G60"/>
    <mergeCell ref="A31:G31"/>
    <mergeCell ref="A34:G35"/>
    <mergeCell ref="A36:G36"/>
    <mergeCell ref="A39:G40"/>
    <mergeCell ref="A41:G41"/>
    <mergeCell ref="A44:G45"/>
    <mergeCell ref="A16:G16"/>
    <mergeCell ref="A19:G20"/>
    <mergeCell ref="A21:G21"/>
    <mergeCell ref="A24:G25"/>
    <mergeCell ref="A26:G26"/>
    <mergeCell ref="A29:G30"/>
    <mergeCell ref="A1:D1"/>
    <mergeCell ref="A2:I2"/>
    <mergeCell ref="A3:I3"/>
    <mergeCell ref="A4:I4"/>
    <mergeCell ref="A5:H5"/>
    <mergeCell ref="A14:G15"/>
  </mergeCells>
  <printOptions horizontalCentered="1"/>
  <pageMargins left="0.4" right="0.2" top="0.4" bottom="0.7" header="0.4" footer="0.5"/>
  <pageSetup paperSize="9" orientation="portrait" r:id="rId1"/>
  <headerFooter>
    <oddFooter>&amp;L&amp;"Lucida Handwriting"&amp;08Sistem informatic proiectat de SofteH Plus srl. Tel:323.78.37&amp;R&amp;"Lucida Handwriting"&amp;08Data listarii:&amp;D  &amp;BPag.&amp;P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O.1 D.1</vt:lpstr>
      <vt:lpstr>'O.1 D.1'!Print_Titles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 Lorena-Elena</dc:creator>
  <cp:lastModifiedBy>Pana Lorena-Elena</cp:lastModifiedBy>
  <dcterms:created xsi:type="dcterms:W3CDTF">2026-05-12T05:36:42Z</dcterms:created>
  <dcterms:modified xsi:type="dcterms:W3CDTF">2026-05-12T05:37:17Z</dcterms:modified>
</cp:coreProperties>
</file>